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firstSheet="1" activeTab="2"/>
  </bookViews>
  <sheets>
    <sheet name="VERIFICACION FINANCIERA" sheetId="46" r:id="rId1"/>
    <sheet name="CHEQUEO Kr" sheetId="45" r:id="rId2"/>
    <sheet name="VERIFICACION JURIDICA" sheetId="42" r:id="rId3"/>
    <sheet name="VERIFICACION TECNICA" sheetId="30" r:id="rId4"/>
    <sheet name="VTE-PFM" sheetId="29" r:id="rId5"/>
    <sheet name="CALIFICACION PERSONAL" sheetId="44" r:id="rId6"/>
    <sheet name="CORREC.ARITMET" sheetId="43" r:id="rId7"/>
  </sheets>
  <externalReferences>
    <externalReference r:id="rId8"/>
    <externalReference r:id="rId9"/>
    <externalReference r:id="rId10"/>
  </externalReferences>
  <definedNames>
    <definedName name="_Toc212325127" localSheetId="0">'VERIFICACION FINANCIERA'!#REF!</definedName>
    <definedName name="_Toc212325127" localSheetId="2">'VERIFICACION JURIDICA'!#REF!</definedName>
    <definedName name="_Toc212325127" localSheetId="3">'VERIFICACION TECNICA'!#REF!</definedName>
    <definedName name="_xlnm.Print_Area" localSheetId="5">'CALIFICACION PERSONAL'!$A$1:$AN$39</definedName>
    <definedName name="_xlnm.Print_Area" localSheetId="1">'CHEQUEO Kr'!$A$1:$AL$644</definedName>
    <definedName name="_xlnm.Print_Area" localSheetId="2">'VERIFICACION JURIDICA'!$A$1:$AL$45</definedName>
    <definedName name="_xlnm.Print_Area" localSheetId="3">'VERIFICACION TECNICA'!$A$1:$AL$43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'CALIFICACION PERSONAL'!$A:$D,'CALIFICACION PERSONAL'!$1:$12</definedName>
    <definedName name="_xlnm.Print_Titles" localSheetId="6">CORREC.ARITMET!$1:$4</definedName>
    <definedName name="_xlnm.Print_Titles" localSheetId="0">'VERIFICACION FINANCIERA'!$A:$B,'VERIFICACION FINANCIERA'!$1:$11</definedName>
    <definedName name="_xlnm.Print_Titles" localSheetId="2">'VERIFICACION JURIDICA'!$A:$B,'VERIFICACION JURIDICA'!$1:$11</definedName>
    <definedName name="_xlnm.Print_Titles" localSheetId="3">'VERIFICACION TECNICA'!$A:$B,'VERIFICACION TECNICA'!$1:$11</definedName>
  </definedNames>
  <calcPr calcId="162913"/>
</workbook>
</file>

<file path=xl/calcChain.xml><?xml version="1.0" encoding="utf-8"?>
<calcChain xmlns="http://schemas.openxmlformats.org/spreadsheetml/2006/main">
  <c r="W27" i="46" l="1"/>
  <c r="C27" i="46"/>
  <c r="AF25" i="46"/>
  <c r="AE25" i="46"/>
  <c r="AD25" i="46"/>
  <c r="AC25" i="46"/>
  <c r="X25" i="46"/>
  <c r="W25" i="46"/>
  <c r="N25" i="46"/>
  <c r="L25" i="46"/>
  <c r="K25" i="46"/>
  <c r="J25" i="46"/>
  <c r="I25" i="46"/>
  <c r="H25" i="46"/>
  <c r="G25" i="46"/>
  <c r="F25" i="46"/>
  <c r="E25" i="46"/>
  <c r="E26" i="46" s="1"/>
  <c r="E27" i="46" s="1"/>
  <c r="D25" i="46"/>
  <c r="C25" i="46"/>
  <c r="AF24" i="46"/>
  <c r="AD24" i="46"/>
  <c r="X24" i="46"/>
  <c r="L24" i="46"/>
  <c r="J24" i="46"/>
  <c r="H24" i="46"/>
  <c r="F24" i="46"/>
  <c r="D24" i="46"/>
  <c r="W21" i="46"/>
  <c r="K21" i="46"/>
  <c r="E21" i="46"/>
  <c r="C21" i="46"/>
  <c r="W14" i="46"/>
  <c r="W15" i="46" s="1"/>
  <c r="W16" i="46" s="1"/>
  <c r="K14" i="46"/>
  <c r="K15" i="46" s="1"/>
  <c r="K16" i="46" s="1"/>
  <c r="K17" i="46" s="1"/>
  <c r="I14" i="46"/>
  <c r="I15" i="46" s="1"/>
  <c r="I16" i="46" s="1"/>
  <c r="I17" i="46" s="1"/>
  <c r="I20" i="46" s="1"/>
  <c r="I21" i="46" s="1"/>
  <c r="G14" i="46"/>
  <c r="G15" i="46" s="1"/>
  <c r="E14" i="46"/>
  <c r="E15" i="46" s="1"/>
  <c r="E16" i="46" s="1"/>
  <c r="E17" i="46" s="1"/>
  <c r="C14" i="46"/>
  <c r="C15" i="46" s="1"/>
  <c r="C16" i="46" s="1"/>
  <c r="C17" i="46" s="1"/>
  <c r="Q558" i="45" l="1"/>
  <c r="Q520" i="45"/>
  <c r="Q476" i="45"/>
  <c r="Q440" i="45"/>
  <c r="Q441" i="45"/>
  <c r="Q439" i="45"/>
  <c r="Q392" i="45"/>
  <c r="Q393" i="45"/>
  <c r="Q391" i="45"/>
  <c r="Q323" i="45"/>
  <c r="AG323" i="45" s="1"/>
  <c r="Q324" i="45"/>
  <c r="AG324" i="45" s="1"/>
  <c r="Q322" i="45"/>
  <c r="AG322" i="45" s="1"/>
  <c r="Q288" i="45"/>
  <c r="Q250" i="45"/>
  <c r="AG250" i="45" s="1"/>
  <c r="Q249" i="45"/>
  <c r="AG249" i="45" s="1"/>
  <c r="AH231" i="45"/>
  <c r="Q217" i="45"/>
  <c r="AG217" i="45" s="1"/>
  <c r="Q216" i="45"/>
  <c r="AG216" i="45" s="1"/>
  <c r="Q179" i="45"/>
  <c r="Q178" i="45"/>
  <c r="AG178" i="45" s="1"/>
  <c r="Q144" i="45"/>
  <c r="AG144" i="45" s="1"/>
  <c r="Q18" i="45"/>
  <c r="Q63" i="45"/>
  <c r="Q107" i="45"/>
  <c r="AG107" i="45" s="1"/>
  <c r="Q108" i="45"/>
  <c r="AG108" i="45" s="1"/>
  <c r="Q106" i="45"/>
  <c r="AG106" i="45" s="1"/>
  <c r="F379" i="45"/>
  <c r="F377" i="45"/>
  <c r="F375" i="45"/>
  <c r="F373" i="45"/>
  <c r="AH370" i="45"/>
  <c r="AF370" i="45"/>
  <c r="AE370" i="45" s="1"/>
  <c r="AH369" i="45"/>
  <c r="AF369" i="45"/>
  <c r="AE369" i="45" s="1"/>
  <c r="AH368" i="45"/>
  <c r="AF368" i="45"/>
  <c r="AE368" i="45" s="1"/>
  <c r="AH367" i="45"/>
  <c r="AF367" i="45"/>
  <c r="AE367" i="45" s="1"/>
  <c r="H366" i="45"/>
  <c r="AH364" i="45"/>
  <c r="AF364" i="45"/>
  <c r="AE364" i="45" s="1"/>
  <c r="AH363" i="45"/>
  <c r="AF363" i="45"/>
  <c r="AE363" i="45" s="1"/>
  <c r="AH362" i="45"/>
  <c r="AF362" i="45"/>
  <c r="AE362" i="45" s="1"/>
  <c r="AH361" i="45"/>
  <c r="AF361" i="45"/>
  <c r="AE361" i="45" s="1"/>
  <c r="AH360" i="45"/>
  <c r="AF360" i="45"/>
  <c r="AE360" i="45" s="1"/>
  <c r="AH359" i="45"/>
  <c r="AF359" i="45"/>
  <c r="AE359" i="45" s="1"/>
  <c r="AH358" i="45"/>
  <c r="AF358" i="45"/>
  <c r="AE358" i="45" s="1"/>
  <c r="AH357" i="45"/>
  <c r="AF357" i="45"/>
  <c r="AE357" i="45" s="1"/>
  <c r="AH356" i="45"/>
  <c r="AF356" i="45"/>
  <c r="AE356" i="45" s="1"/>
  <c r="AH355" i="45"/>
  <c r="AF355" i="45"/>
  <c r="AE355" i="45" s="1"/>
  <c r="AH354" i="45"/>
  <c r="AF354" i="45"/>
  <c r="AE354" i="45" s="1"/>
  <c r="AH353" i="45"/>
  <c r="AF353" i="45"/>
  <c r="AE353" i="45" s="1"/>
  <c r="AH352" i="45"/>
  <c r="AF352" i="45"/>
  <c r="AE352" i="45" s="1"/>
  <c r="AH351" i="45"/>
  <c r="AF351" i="45"/>
  <c r="AE351" i="45" s="1"/>
  <c r="AH350" i="45"/>
  <c r="AF350" i="45"/>
  <c r="AE350" i="45" s="1"/>
  <c r="H349" i="45"/>
  <c r="AH347" i="45"/>
  <c r="AF347" i="45"/>
  <c r="AE347" i="45" s="1"/>
  <c r="AH346" i="45"/>
  <c r="AF346" i="45"/>
  <c r="AE346" i="45" s="1"/>
  <c r="AH345" i="45"/>
  <c r="AF345" i="45"/>
  <c r="AE345" i="45" s="1"/>
  <c r="AH344" i="45"/>
  <c r="AF344" i="45"/>
  <c r="AE344" i="45"/>
  <c r="AH343" i="45"/>
  <c r="AF343" i="45"/>
  <c r="AE343" i="45" s="1"/>
  <c r="AH342" i="45"/>
  <c r="AF342" i="45"/>
  <c r="AE342" i="45" s="1"/>
  <c r="AH341" i="45"/>
  <c r="AF341" i="45"/>
  <c r="AE341" i="45" s="1"/>
  <c r="AH340" i="45"/>
  <c r="AF340" i="45"/>
  <c r="AE340" i="45" s="1"/>
  <c r="AH339" i="45"/>
  <c r="AF339" i="45"/>
  <c r="AE339" i="45" s="1"/>
  <c r="AH338" i="45"/>
  <c r="AF338" i="45"/>
  <c r="AE338" i="45" s="1"/>
  <c r="AH337" i="45"/>
  <c r="AF337" i="45"/>
  <c r="AE337" i="45" s="1"/>
  <c r="AH336" i="45"/>
  <c r="AF336" i="45"/>
  <c r="AE336" i="45" s="1"/>
  <c r="AH335" i="45"/>
  <c r="AF335" i="45"/>
  <c r="AE335" i="45" s="1"/>
  <c r="AH334" i="45"/>
  <c r="AF334" i="45"/>
  <c r="AE334" i="45" s="1"/>
  <c r="AH333" i="45"/>
  <c r="AF333" i="45"/>
  <c r="AE333" i="45" s="1"/>
  <c r="H332" i="45"/>
  <c r="AK324" i="45"/>
  <c r="AI324" i="45"/>
  <c r="AK323" i="45"/>
  <c r="AI323" i="45"/>
  <c r="W323" i="45"/>
  <c r="AB323" i="45" s="1"/>
  <c r="AK322" i="45"/>
  <c r="AI322" i="45"/>
  <c r="AG319" i="45"/>
  <c r="AB322" i="45" s="1"/>
  <c r="AG318" i="45"/>
  <c r="F311" i="45"/>
  <c r="F309" i="45"/>
  <c r="F307" i="45"/>
  <c r="AH304" i="45"/>
  <c r="AE304" i="45"/>
  <c r="AP303" i="45"/>
  <c r="AG303" i="45"/>
  <c r="AH303" i="45" s="1"/>
  <c r="AH305" i="45" s="1"/>
  <c r="AE303" i="45"/>
  <c r="H302" i="45"/>
  <c r="AH300" i="45"/>
  <c r="AF300" i="45"/>
  <c r="AE300" i="45" s="1"/>
  <c r="AH299" i="45"/>
  <c r="AF299" i="45"/>
  <c r="AE299" i="45"/>
  <c r="H298" i="45"/>
  <c r="AK289" i="45"/>
  <c r="AI289" i="45"/>
  <c r="L289" i="45"/>
  <c r="AK288" i="45"/>
  <c r="AI288" i="45"/>
  <c r="L288" i="45"/>
  <c r="AG285" i="45"/>
  <c r="AB289" i="45" s="1"/>
  <c r="AG284" i="45"/>
  <c r="F277" i="45"/>
  <c r="F275" i="45"/>
  <c r="F273" i="45"/>
  <c r="AG270" i="45"/>
  <c r="AH270" i="45" s="1"/>
  <c r="AE270" i="45"/>
  <c r="AG269" i="45"/>
  <c r="AH269" i="45" s="1"/>
  <c r="AE269" i="45"/>
  <c r="AG268" i="45"/>
  <c r="AH268" i="45" s="1"/>
  <c r="AE268" i="45"/>
  <c r="AG267" i="45"/>
  <c r="AH267" i="45" s="1"/>
  <c r="AE267" i="45"/>
  <c r="AG266" i="45"/>
  <c r="AH266" i="45" s="1"/>
  <c r="AE266" i="45"/>
  <c r="AG265" i="45"/>
  <c r="AH265" i="45" s="1"/>
  <c r="AE265" i="45"/>
  <c r="AQ264" i="45"/>
  <c r="H264" i="45"/>
  <c r="AQ262" i="45"/>
  <c r="AH262" i="45"/>
  <c r="AF262" i="45"/>
  <c r="AE262" i="45" s="1"/>
  <c r="AQ261" i="45"/>
  <c r="AH261" i="45"/>
  <c r="AF261" i="45"/>
  <c r="AQ260" i="45"/>
  <c r="AH260" i="45"/>
  <c r="AF260" i="45"/>
  <c r="AE260" i="45" s="1"/>
  <c r="AQ259" i="45"/>
  <c r="Y259" i="45"/>
  <c r="AF259" i="45" s="1"/>
  <c r="H258" i="45"/>
  <c r="AK250" i="45"/>
  <c r="AI250" i="45"/>
  <c r="AK249" i="45"/>
  <c r="AI249" i="45"/>
  <c r="AG246" i="45"/>
  <c r="AB250" i="45" s="1"/>
  <c r="AG245" i="45"/>
  <c r="F237" i="45"/>
  <c r="F235" i="45"/>
  <c r="F233" i="45"/>
  <c r="H229" i="45"/>
  <c r="AH227" i="45"/>
  <c r="AF227" i="45"/>
  <c r="AE227" i="45" s="1"/>
  <c r="AH226" i="45"/>
  <c r="AF226" i="45"/>
  <c r="AE226" i="45" s="1"/>
  <c r="H225" i="45"/>
  <c r="AK217" i="45"/>
  <c r="AI217" i="45"/>
  <c r="AB217" i="45"/>
  <c r="AK216" i="45"/>
  <c r="AI216" i="45"/>
  <c r="AB216" i="45"/>
  <c r="AG213" i="45"/>
  <c r="AG212" i="45"/>
  <c r="F204" i="45"/>
  <c r="F202" i="45"/>
  <c r="F200" i="45"/>
  <c r="AH197" i="45"/>
  <c r="AH198" i="45" s="1"/>
  <c r="AF197" i="45"/>
  <c r="AE197" i="45" s="1"/>
  <c r="H196" i="45"/>
  <c r="AH194" i="45"/>
  <c r="AF194" i="45"/>
  <c r="AE194" i="45" s="1"/>
  <c r="AH193" i="45"/>
  <c r="AF193" i="45"/>
  <c r="AE193" i="45" s="1"/>
  <c r="AH192" i="45"/>
  <c r="AF192" i="45"/>
  <c r="AE192" i="45" s="1"/>
  <c r="AH191" i="45"/>
  <c r="AF191" i="45"/>
  <c r="AE191" i="45" s="1"/>
  <c r="AH190" i="45"/>
  <c r="AF190" i="45"/>
  <c r="AE190" i="45" s="1"/>
  <c r="AH189" i="45"/>
  <c r="AF189" i="45"/>
  <c r="AE189" i="45"/>
  <c r="H188" i="45"/>
  <c r="AK179" i="45"/>
  <c r="AI179" i="45"/>
  <c r="AG179" i="45"/>
  <c r="AK178" i="45"/>
  <c r="AI178" i="45"/>
  <c r="AG175" i="45"/>
  <c r="AB179" i="45" s="1"/>
  <c r="AG174" i="45"/>
  <c r="F166" i="45"/>
  <c r="F164" i="45"/>
  <c r="F162" i="45"/>
  <c r="AG159" i="45"/>
  <c r="AH159" i="45" s="1"/>
  <c r="AG158" i="45"/>
  <c r="AH158" i="45" s="1"/>
  <c r="AE158" i="45"/>
  <c r="AG157" i="45"/>
  <c r="AH157" i="45" s="1"/>
  <c r="AE157" i="45"/>
  <c r="H156" i="45"/>
  <c r="AQ154" i="45"/>
  <c r="AH154" i="45"/>
  <c r="AF154" i="45"/>
  <c r="AE154" i="45" s="1"/>
  <c r="AQ153" i="45"/>
  <c r="AH153" i="45"/>
  <c r="AF153" i="45"/>
  <c r="AE153" i="45" s="1"/>
  <c r="AQ152" i="45"/>
  <c r="H152" i="45"/>
  <c r="AQ151" i="45"/>
  <c r="AR151" i="45" s="1"/>
  <c r="AK144" i="45"/>
  <c r="AI144" i="45"/>
  <c r="AK143" i="45"/>
  <c r="AI143" i="45"/>
  <c r="L143" i="45"/>
  <c r="Q143" i="45" s="1"/>
  <c r="AG140" i="45"/>
  <c r="AB143" i="45" s="1"/>
  <c r="AG139" i="45"/>
  <c r="F132" i="45"/>
  <c r="F130" i="45"/>
  <c r="F128" i="45"/>
  <c r="F126" i="45"/>
  <c r="AH124" i="45"/>
  <c r="H122" i="45"/>
  <c r="AH121" i="45"/>
  <c r="H119" i="45"/>
  <c r="AH117" i="45"/>
  <c r="AH118" i="45" s="1"/>
  <c r="AF117" i="45"/>
  <c r="AE117" i="45" s="1"/>
  <c r="H116" i="45"/>
  <c r="AK108" i="45"/>
  <c r="AI108" i="45"/>
  <c r="AK107" i="45"/>
  <c r="AI107" i="45"/>
  <c r="AK106" i="45"/>
  <c r="AI106" i="45"/>
  <c r="AG103" i="45"/>
  <c r="AB107" i="45" s="1"/>
  <c r="AG102" i="45"/>
  <c r="AH155" i="45" l="1"/>
  <c r="AH228" i="45"/>
  <c r="U233" i="45" s="1"/>
  <c r="U237" i="45" s="1"/>
  <c r="AB237" i="45" s="1"/>
  <c r="AH301" i="45"/>
  <c r="AB288" i="45"/>
  <c r="AB324" i="45"/>
  <c r="AG288" i="45"/>
  <c r="AB178" i="45"/>
  <c r="Q289" i="45"/>
  <c r="AG289" i="45" s="1"/>
  <c r="U309" i="45" s="1"/>
  <c r="AB249" i="45"/>
  <c r="AB108" i="45"/>
  <c r="AB144" i="45"/>
  <c r="U128" i="45"/>
  <c r="AQ265" i="45"/>
  <c r="AR265" i="45" s="1"/>
  <c r="AH348" i="45"/>
  <c r="U373" i="45" s="1"/>
  <c r="AH365" i="45"/>
  <c r="U375" i="45" s="1"/>
  <c r="AH371" i="45"/>
  <c r="U377" i="45" s="1"/>
  <c r="AB106" i="45"/>
  <c r="AH195" i="45"/>
  <c r="AQ155" i="45"/>
  <c r="AR155" i="45" s="1"/>
  <c r="AG143" i="45"/>
  <c r="U162" i="45" s="1"/>
  <c r="U126" i="45"/>
  <c r="U130" i="45"/>
  <c r="U202" i="45"/>
  <c r="AH160" i="45"/>
  <c r="AH271" i="45"/>
  <c r="U275" i="45" s="1"/>
  <c r="AH259" i="45"/>
  <c r="AH263" i="45" s="1"/>
  <c r="U273" i="45" s="1"/>
  <c r="U277" i="45" s="1"/>
  <c r="AR259" i="45"/>
  <c r="U200" i="45" l="1"/>
  <c r="AB277" i="45"/>
  <c r="R18" i="46"/>
  <c r="U307" i="45"/>
  <c r="U311" i="45" s="1"/>
  <c r="AB311" i="45" s="1"/>
  <c r="U379" i="45"/>
  <c r="U164" i="45"/>
  <c r="U204" i="45"/>
  <c r="U166" i="45"/>
  <c r="U132" i="45"/>
  <c r="AB166" i="45" l="1"/>
  <c r="L18" i="46"/>
  <c r="AB132" i="45"/>
  <c r="J18" i="46"/>
  <c r="AB204" i="45"/>
  <c r="N18" i="46"/>
  <c r="AB379" i="45"/>
  <c r="V18" i="46"/>
  <c r="AQ221" i="29"/>
  <c r="AR221" i="29" s="1"/>
  <c r="BK53" i="29"/>
  <c r="BK21" i="29" s="1"/>
  <c r="BK109" i="29"/>
  <c r="BK114" i="29" s="1"/>
  <c r="BL114" i="29" s="1"/>
  <c r="BK143" i="29"/>
  <c r="BK177" i="29"/>
  <c r="BK182" i="29" s="1"/>
  <c r="BG177" i="29"/>
  <c r="BK180" i="29"/>
  <c r="BK233" i="29"/>
  <c r="BK238" i="29" s="1"/>
  <c r="BK261" i="29"/>
  <c r="BK266" i="29" s="1"/>
  <c r="BK292" i="29"/>
  <c r="BK289" i="29"/>
  <c r="BK294" i="29" s="1"/>
  <c r="BK205" i="29"/>
  <c r="BK208" i="29"/>
  <c r="BK236" i="29"/>
  <c r="BL236" i="29" s="1"/>
  <c r="BK112" i="29"/>
  <c r="BL112" i="29" s="1"/>
  <c r="BC90" i="29"/>
  <c r="AY239" i="29"/>
  <c r="AZ239" i="29" s="1"/>
  <c r="AY230" i="29"/>
  <c r="AZ230" i="29" s="1"/>
  <c r="AY221" i="29"/>
  <c r="AZ221" i="29" s="1"/>
  <c r="H83" i="45"/>
  <c r="F93" i="45"/>
  <c r="F91" i="45"/>
  <c r="Y84" i="45"/>
  <c r="AH84" i="45" s="1"/>
  <c r="AH85" i="45" s="1"/>
  <c r="H80" i="45"/>
  <c r="H77" i="45"/>
  <c r="AH78" i="45"/>
  <c r="AH79" i="45" s="1"/>
  <c r="AF78" i="45"/>
  <c r="AE78" i="45" s="1"/>
  <c r="AK64" i="45"/>
  <c r="AI64" i="45"/>
  <c r="AK65" i="45"/>
  <c r="AK66" i="45"/>
  <c r="AI65" i="45"/>
  <c r="AI66" i="45"/>
  <c r="Q65" i="45"/>
  <c r="AG65" i="45" s="1"/>
  <c r="Q66" i="45"/>
  <c r="AG66" i="45" s="1"/>
  <c r="AG63" i="45"/>
  <c r="Q64" i="45"/>
  <c r="AG64" i="45" s="1"/>
  <c r="F95" i="45"/>
  <c r="F89" i="45"/>
  <c r="F87" i="45"/>
  <c r="AH82" i="45"/>
  <c r="AH75" i="45"/>
  <c r="AH76" i="45" s="1"/>
  <c r="AF75" i="45"/>
  <c r="AE75" i="45" s="1"/>
  <c r="H74" i="45"/>
  <c r="AK63" i="45"/>
  <c r="AI63" i="45"/>
  <c r="AG60" i="45"/>
  <c r="AG59" i="45"/>
  <c r="AH30" i="45"/>
  <c r="AH31" i="45"/>
  <c r="AH32" i="45"/>
  <c r="AH33" i="45"/>
  <c r="AH34" i="45"/>
  <c r="AH35" i="45"/>
  <c r="AH36" i="45"/>
  <c r="AH37" i="45"/>
  <c r="AH38" i="45"/>
  <c r="AH39" i="45"/>
  <c r="AH40" i="45"/>
  <c r="AH41" i="45"/>
  <c r="AH42" i="45"/>
  <c r="AF30" i="45"/>
  <c r="AE30" i="45" s="1"/>
  <c r="AF31" i="45"/>
  <c r="AE31" i="45" s="1"/>
  <c r="AF32" i="45"/>
  <c r="AE32" i="45" s="1"/>
  <c r="AF33" i="45"/>
  <c r="AE33" i="45" s="1"/>
  <c r="AF34" i="45"/>
  <c r="AE34" i="45" s="1"/>
  <c r="AF35" i="45"/>
  <c r="AE35" i="45" s="1"/>
  <c r="AF36" i="45"/>
  <c r="AE36" i="45" s="1"/>
  <c r="AF37" i="45"/>
  <c r="AE37" i="45" s="1"/>
  <c r="AF38" i="45"/>
  <c r="AE38" i="45" s="1"/>
  <c r="AF39" i="45"/>
  <c r="AE39" i="45" s="1"/>
  <c r="AF40" i="45"/>
  <c r="AE40" i="45" s="1"/>
  <c r="AF41" i="45"/>
  <c r="AE41" i="45" s="1"/>
  <c r="AF42" i="45"/>
  <c r="AE42" i="45" s="1"/>
  <c r="AF29" i="45"/>
  <c r="AE29" i="45" s="1"/>
  <c r="Q19" i="45"/>
  <c r="AG19" i="45" s="1"/>
  <c r="AG18" i="45"/>
  <c r="F52" i="45"/>
  <c r="F50" i="45"/>
  <c r="F48" i="45"/>
  <c r="AH46" i="45"/>
  <c r="H44" i="45"/>
  <c r="AH29" i="45"/>
  <c r="H28" i="45"/>
  <c r="AK19" i="45"/>
  <c r="AI19" i="45"/>
  <c r="AK18" i="45"/>
  <c r="AI18" i="45"/>
  <c r="AG15" i="45"/>
  <c r="AB18" i="45" s="1"/>
  <c r="AG14" i="45"/>
  <c r="F23" i="44"/>
  <c r="G13" i="29"/>
  <c r="AB65" i="45" l="1"/>
  <c r="U91" i="45" s="1"/>
  <c r="AB63" i="45"/>
  <c r="BK13" i="29"/>
  <c r="BK23" i="29"/>
  <c r="BK15" i="29"/>
  <c r="BL294" i="29"/>
  <c r="BK296" i="29"/>
  <c r="BL238" i="29"/>
  <c r="BK240" i="29"/>
  <c r="BL292" i="29"/>
  <c r="BK116" i="29"/>
  <c r="AF84" i="45"/>
  <c r="AE84" i="45" s="1"/>
  <c r="AB64" i="45"/>
  <c r="U89" i="45" s="1"/>
  <c r="AB66" i="45"/>
  <c r="U93" i="45" s="1"/>
  <c r="AB19" i="45"/>
  <c r="AH43" i="45"/>
  <c r="AV9" i="29"/>
  <c r="K236" i="29"/>
  <c r="K233" i="29"/>
  <c r="K238" i="29" s="1"/>
  <c r="L238" i="29" s="1"/>
  <c r="G23" i="29"/>
  <c r="G21" i="29"/>
  <c r="G267" i="29"/>
  <c r="H267" i="29" s="1"/>
  <c r="G258" i="29"/>
  <c r="H258" i="29" s="1"/>
  <c r="G249" i="29"/>
  <c r="H249" i="29" s="1"/>
  <c r="BK19" i="29" l="1"/>
  <c r="U87" i="45"/>
  <c r="U95" i="45" s="1"/>
  <c r="U48" i="45"/>
  <c r="U52" i="45" s="1"/>
  <c r="K240" i="29"/>
  <c r="L236" i="29"/>
  <c r="AH418" i="45"/>
  <c r="AH419" i="45"/>
  <c r="AF419" i="45"/>
  <c r="AE419" i="45" s="1"/>
  <c r="AF418" i="45"/>
  <c r="AE418" i="45" s="1"/>
  <c r="AF417" i="45"/>
  <c r="AE417" i="45" s="1"/>
  <c r="AH409" i="45"/>
  <c r="AH410" i="45"/>
  <c r="AH411" i="45"/>
  <c r="AH412" i="45"/>
  <c r="AH413" i="45"/>
  <c r="AH414" i="45"/>
  <c r="AF414" i="45"/>
  <c r="AE414" i="45" s="1"/>
  <c r="AF413" i="45"/>
  <c r="AE413" i="45" s="1"/>
  <c r="AF412" i="45"/>
  <c r="AE412" i="45" s="1"/>
  <c r="AF411" i="45"/>
  <c r="AE411" i="45" s="1"/>
  <c r="AF410" i="45"/>
  <c r="AE410" i="45" s="1"/>
  <c r="AF409" i="45"/>
  <c r="AE409" i="45" s="1"/>
  <c r="AF408" i="45"/>
  <c r="AE408" i="45" s="1"/>
  <c r="AH403" i="45"/>
  <c r="AH404" i="45"/>
  <c r="AH405" i="45"/>
  <c r="AF403" i="45"/>
  <c r="AE403" i="45" s="1"/>
  <c r="AF404" i="45"/>
  <c r="AE404" i="45" s="1"/>
  <c r="AF405" i="45"/>
  <c r="AE405" i="45" s="1"/>
  <c r="Y402" i="45"/>
  <c r="AF402" i="45" s="1"/>
  <c r="AE402" i="45" s="1"/>
  <c r="R23" i="44"/>
  <c r="AH417" i="45"/>
  <c r="AH420" i="45" s="1"/>
  <c r="AG392" i="45"/>
  <c r="AG393" i="45"/>
  <c r="AG391" i="45"/>
  <c r="F428" i="45"/>
  <c r="F426" i="45"/>
  <c r="F424" i="45"/>
  <c r="F422" i="45"/>
  <c r="H416" i="45"/>
  <c r="AH408" i="45"/>
  <c r="AH415" i="45" s="1"/>
  <c r="H407" i="45"/>
  <c r="H401" i="45"/>
  <c r="AK393" i="45"/>
  <c r="AI393" i="45"/>
  <c r="AK392" i="45"/>
  <c r="AI392" i="45"/>
  <c r="AK391" i="45"/>
  <c r="AI391" i="45"/>
  <c r="AG388" i="45"/>
  <c r="AG387" i="45"/>
  <c r="AB95" i="45" l="1"/>
  <c r="F18" i="46"/>
  <c r="AB392" i="45"/>
  <c r="AB391" i="45"/>
  <c r="AB393" i="45"/>
  <c r="AB52" i="45"/>
  <c r="D18" i="46"/>
  <c r="U424" i="45"/>
  <c r="AH402" i="45"/>
  <c r="AH406" i="45" s="1"/>
  <c r="AQ257" i="29"/>
  <c r="AR257" i="29" s="1"/>
  <c r="AQ248" i="29"/>
  <c r="AR248" i="29" s="1"/>
  <c r="AQ239" i="29"/>
  <c r="AR239" i="29" s="1"/>
  <c r="AQ230" i="29"/>
  <c r="AR230" i="29" s="1"/>
  <c r="U426" i="45" l="1"/>
  <c r="U422" i="45"/>
  <c r="AJ23" i="44"/>
  <c r="AH23" i="44"/>
  <c r="AF23" i="44"/>
  <c r="AD23" i="44"/>
  <c r="AB23" i="44"/>
  <c r="Z23" i="44"/>
  <c r="X23" i="44"/>
  <c r="V23" i="44"/>
  <c r="T23" i="44"/>
  <c r="P23" i="44"/>
  <c r="N23" i="44"/>
  <c r="L23" i="44"/>
  <c r="J23" i="44"/>
  <c r="H23" i="44"/>
  <c r="F643" i="45"/>
  <c r="F641" i="45"/>
  <c r="F639" i="45"/>
  <c r="F637" i="45"/>
  <c r="AH635" i="45"/>
  <c r="H633" i="45"/>
  <c r="AH631" i="45"/>
  <c r="AF631" i="45"/>
  <c r="AE631" i="45" s="1"/>
  <c r="Y630" i="45"/>
  <c r="AF630" i="45" s="1"/>
  <c r="AE630" i="45" s="1"/>
  <c r="Y629" i="45"/>
  <c r="AF629" i="45" s="1"/>
  <c r="AE629" i="45" s="1"/>
  <c r="Y628" i="45"/>
  <c r="AF628" i="45" s="1"/>
  <c r="AE628" i="45" s="1"/>
  <c r="H627" i="45"/>
  <c r="AH625" i="45"/>
  <c r="AF625" i="45"/>
  <c r="AE625" i="45" s="1"/>
  <c r="AH624" i="45"/>
  <c r="AH626" i="45" s="1"/>
  <c r="AF624" i="45"/>
  <c r="AE624" i="45" s="1"/>
  <c r="H623" i="45"/>
  <c r="Q615" i="45"/>
  <c r="AK614" i="45"/>
  <c r="AI614" i="45"/>
  <c r="L614" i="45"/>
  <c r="Q614" i="45" s="1"/>
  <c r="AG614" i="45" s="1"/>
  <c r="AK613" i="45"/>
  <c r="AI613" i="45"/>
  <c r="L613" i="45"/>
  <c r="Q613" i="45" s="1"/>
  <c r="AG613" i="45" s="1"/>
  <c r="AG610" i="45"/>
  <c r="AB615" i="45" s="1"/>
  <c r="AG609" i="45"/>
  <c r="F602" i="45"/>
  <c r="F600" i="45"/>
  <c r="F598" i="45"/>
  <c r="Y595" i="45"/>
  <c r="AF595" i="45" s="1"/>
  <c r="AE595" i="45" s="1"/>
  <c r="Y594" i="45"/>
  <c r="AF594" i="45" s="1"/>
  <c r="AE594" i="45" s="1"/>
  <c r="Y593" i="45"/>
  <c r="AF593" i="45" s="1"/>
  <c r="AE593" i="45" s="1"/>
  <c r="Y592" i="45"/>
  <c r="AF592" i="45" s="1"/>
  <c r="AE592" i="45" s="1"/>
  <c r="Y591" i="45"/>
  <c r="AF591" i="45" s="1"/>
  <c r="AE591" i="45" s="1"/>
  <c r="Y590" i="45"/>
  <c r="AF590" i="45" s="1"/>
  <c r="AE590" i="45" s="1"/>
  <c r="Y589" i="45"/>
  <c r="AF589" i="45" s="1"/>
  <c r="AE589" i="45" s="1"/>
  <c r="Y588" i="45"/>
  <c r="AF588" i="45" s="1"/>
  <c r="AE588" i="45" s="1"/>
  <c r="Y587" i="45"/>
  <c r="AF587" i="45" s="1"/>
  <c r="AE587" i="45" s="1"/>
  <c r="AH586" i="45"/>
  <c r="AF586" i="45"/>
  <c r="AE586" i="45" s="1"/>
  <c r="Y585" i="45"/>
  <c r="AF585" i="45" s="1"/>
  <c r="AE585" i="45" s="1"/>
  <c r="Y584" i="45"/>
  <c r="AF584" i="45" s="1"/>
  <c r="AE584" i="45" s="1"/>
  <c r="H583" i="45"/>
  <c r="Y581" i="45"/>
  <c r="AF581" i="45" s="1"/>
  <c r="AE581" i="45" s="1"/>
  <c r="Y580" i="45"/>
  <c r="AF580" i="45" s="1"/>
  <c r="AE580" i="45" s="1"/>
  <c r="Y579" i="45"/>
  <c r="AF579" i="45" s="1"/>
  <c r="AE579" i="45" s="1"/>
  <c r="AH578" i="45"/>
  <c r="AF578" i="45"/>
  <c r="AE578" i="45" s="1"/>
  <c r="AH577" i="45"/>
  <c r="AF577" i="45"/>
  <c r="AE577" i="45" s="1"/>
  <c r="AH576" i="45"/>
  <c r="AF576" i="45"/>
  <c r="AE576" i="45" s="1"/>
  <c r="Y575" i="45"/>
  <c r="AF575" i="45" s="1"/>
  <c r="AE575" i="45" s="1"/>
  <c r="Y574" i="45"/>
  <c r="AF574" i="45" s="1"/>
  <c r="AE574" i="45" s="1"/>
  <c r="Y573" i="45"/>
  <c r="AF573" i="45" s="1"/>
  <c r="AE573" i="45" s="1"/>
  <c r="Y572" i="45"/>
  <c r="AF572" i="45" s="1"/>
  <c r="AE572" i="45" s="1"/>
  <c r="AH571" i="45"/>
  <c r="AF571" i="45"/>
  <c r="AE571" i="45" s="1"/>
  <c r="Y570" i="45"/>
  <c r="AF570" i="45" s="1"/>
  <c r="AE570" i="45" s="1"/>
  <c r="Y569" i="45"/>
  <c r="AF569" i="45" s="1"/>
  <c r="AE569" i="45" s="1"/>
  <c r="H568" i="45"/>
  <c r="AK559" i="45"/>
  <c r="AI559" i="45"/>
  <c r="Q559" i="45"/>
  <c r="AG559" i="45" s="1"/>
  <c r="AK558" i="45"/>
  <c r="AI558" i="45"/>
  <c r="AG558" i="45"/>
  <c r="AG555" i="45"/>
  <c r="AB558" i="45" s="1"/>
  <c r="AG554" i="45"/>
  <c r="F547" i="45"/>
  <c r="F545" i="45"/>
  <c r="F543" i="45"/>
  <c r="AG539" i="45"/>
  <c r="AH539" i="45" s="1"/>
  <c r="AE539" i="45"/>
  <c r="AG538" i="45"/>
  <c r="AH538" i="45" s="1"/>
  <c r="AE538" i="45"/>
  <c r="AG537" i="45"/>
  <c r="AH537" i="45" s="1"/>
  <c r="AE537" i="45"/>
  <c r="AG536" i="45"/>
  <c r="AH536" i="45" s="1"/>
  <c r="AE536" i="45"/>
  <c r="AG535" i="45"/>
  <c r="AH535" i="45" s="1"/>
  <c r="AE535" i="45"/>
  <c r="H534" i="45"/>
  <c r="AG532" i="45"/>
  <c r="AH532" i="45" s="1"/>
  <c r="AE532" i="45"/>
  <c r="AG531" i="45"/>
  <c r="AH531" i="45" s="1"/>
  <c r="AE531" i="45"/>
  <c r="H530" i="45"/>
  <c r="AK521" i="45"/>
  <c r="AI521" i="45"/>
  <c r="Q521" i="45"/>
  <c r="AG521" i="45" s="1"/>
  <c r="AK520" i="45"/>
  <c r="AI520" i="45"/>
  <c r="AG520" i="45"/>
  <c r="AG517" i="45"/>
  <c r="AB520" i="45" s="1"/>
  <c r="AG516" i="45"/>
  <c r="F509" i="45"/>
  <c r="F507" i="45"/>
  <c r="F505" i="45"/>
  <c r="F503" i="45"/>
  <c r="AG500" i="45"/>
  <c r="AH500" i="45" s="1"/>
  <c r="AE500" i="45"/>
  <c r="AG499" i="45"/>
  <c r="AH499" i="45" s="1"/>
  <c r="AE499" i="45"/>
  <c r="AG498" i="45"/>
  <c r="AH498" i="45" s="1"/>
  <c r="AE498" i="45"/>
  <c r="H497" i="45"/>
  <c r="AG495" i="45"/>
  <c r="AH495" i="45" s="1"/>
  <c r="AE495" i="45"/>
  <c r="AG494" i="45"/>
  <c r="AH494" i="45" s="1"/>
  <c r="AE494" i="45"/>
  <c r="AG493" i="45"/>
  <c r="AH493" i="45" s="1"/>
  <c r="AE493" i="45"/>
  <c r="AG492" i="45"/>
  <c r="AH492" i="45" s="1"/>
  <c r="AE492" i="45"/>
  <c r="AG491" i="45"/>
  <c r="AH491" i="45" s="1"/>
  <c r="AE491" i="45"/>
  <c r="AG490" i="45"/>
  <c r="AH490" i="45" s="1"/>
  <c r="AE490" i="45"/>
  <c r="H489" i="45"/>
  <c r="AG487" i="45"/>
  <c r="AH487" i="45" s="1"/>
  <c r="AH488" i="45" s="1"/>
  <c r="AE487" i="45"/>
  <c r="H486" i="45"/>
  <c r="AK478" i="45"/>
  <c r="AI478" i="45"/>
  <c r="Q478" i="45"/>
  <c r="AG478" i="45" s="1"/>
  <c r="AK477" i="45"/>
  <c r="AI477" i="45"/>
  <c r="Q477" i="45"/>
  <c r="AG477" i="45" s="1"/>
  <c r="AK476" i="45"/>
  <c r="AI476" i="45"/>
  <c r="AG476" i="45"/>
  <c r="AG473" i="45"/>
  <c r="AG472" i="45"/>
  <c r="F465" i="45"/>
  <c r="F463" i="45"/>
  <c r="F461" i="45"/>
  <c r="F459" i="45"/>
  <c r="AH457" i="45"/>
  <c r="H455" i="45"/>
  <c r="Y453" i="45"/>
  <c r="AG453" i="45" s="1"/>
  <c r="AH453" i="45" s="1"/>
  <c r="AH454" i="45" s="1"/>
  <c r="H452" i="45"/>
  <c r="AH451" i="45"/>
  <c r="H449" i="45"/>
  <c r="AK441" i="45"/>
  <c r="AI441" i="45"/>
  <c r="AG441" i="45"/>
  <c r="AK440" i="45"/>
  <c r="AI440" i="45"/>
  <c r="AG440" i="45"/>
  <c r="AK439" i="45"/>
  <c r="AI439" i="45"/>
  <c r="AG439" i="45"/>
  <c r="AG436" i="45"/>
  <c r="AG435" i="45"/>
  <c r="D23" i="44"/>
  <c r="BB498" i="43"/>
  <c r="AY498" i="43"/>
  <c r="AV498" i="43"/>
  <c r="AS498" i="43"/>
  <c r="AP498" i="43"/>
  <c r="AM498" i="43"/>
  <c r="AJ498" i="43"/>
  <c r="AG498" i="43"/>
  <c r="AD498" i="43"/>
  <c r="AA498" i="43"/>
  <c r="X498" i="43"/>
  <c r="U498" i="43"/>
  <c r="R498" i="43"/>
  <c r="O498" i="43"/>
  <c r="L498" i="43"/>
  <c r="I498" i="43"/>
  <c r="AZ495" i="43"/>
  <c r="BB495" i="43" s="1"/>
  <c r="AW495" i="43"/>
  <c r="AY495" i="43" s="1"/>
  <c r="AV495" i="43"/>
  <c r="AT495" i="43"/>
  <c r="AQ495" i="43"/>
  <c r="AS495" i="43" s="1"/>
  <c r="AN495" i="43"/>
  <c r="AP495" i="43" s="1"/>
  <c r="AK495" i="43"/>
  <c r="AM495" i="43" s="1"/>
  <c r="AJ495" i="43"/>
  <c r="AH495" i="43"/>
  <c r="AE495" i="43"/>
  <c r="AG495" i="43" s="1"/>
  <c r="AB495" i="43"/>
  <c r="AD495" i="43" s="1"/>
  <c r="Y495" i="43"/>
  <c r="AA495" i="43" s="1"/>
  <c r="X495" i="43"/>
  <c r="V495" i="43"/>
  <c r="S495" i="43"/>
  <c r="U495" i="43" s="1"/>
  <c r="P495" i="43"/>
  <c r="R495" i="43" s="1"/>
  <c r="M495" i="43"/>
  <c r="O495" i="43" s="1"/>
  <c r="L495" i="43"/>
  <c r="J495" i="43"/>
  <c r="G495" i="43"/>
  <c r="I495" i="43" s="1"/>
  <c r="BB491" i="43"/>
  <c r="BA491" i="43"/>
  <c r="AY491" i="43"/>
  <c r="AX491" i="43"/>
  <c r="AV491" i="43"/>
  <c r="AU491" i="43"/>
  <c r="AS491" i="43"/>
  <c r="AR491" i="43"/>
  <c r="AP491" i="43"/>
  <c r="AO491" i="43"/>
  <c r="AM491" i="43"/>
  <c r="AL491" i="43"/>
  <c r="AJ491" i="43"/>
  <c r="AI491" i="43"/>
  <c r="AG491" i="43"/>
  <c r="AF491" i="43"/>
  <c r="AD491" i="43"/>
  <c r="AC491" i="43"/>
  <c r="AA491" i="43"/>
  <c r="Z491" i="43"/>
  <c r="X491" i="43"/>
  <c r="W491" i="43"/>
  <c r="U491" i="43"/>
  <c r="T491" i="43"/>
  <c r="R491" i="43"/>
  <c r="Q491" i="43"/>
  <c r="O491" i="43"/>
  <c r="N491" i="43"/>
  <c r="L491" i="43"/>
  <c r="K491" i="43"/>
  <c r="I491" i="43"/>
  <c r="H491" i="43"/>
  <c r="F491" i="43"/>
  <c r="BB490" i="43"/>
  <c r="BA490" i="43"/>
  <c r="AY490" i="43"/>
  <c r="AX490" i="43"/>
  <c r="AV490" i="43"/>
  <c r="AU490" i="43"/>
  <c r="AS490" i="43"/>
  <c r="AR490" i="43"/>
  <c r="AP490" i="43"/>
  <c r="AO490" i="43"/>
  <c r="AM490" i="43"/>
  <c r="AL490" i="43"/>
  <c r="AJ490" i="43"/>
  <c r="AI490" i="43"/>
  <c r="AG490" i="43"/>
  <c r="AF490" i="43"/>
  <c r="AD490" i="43"/>
  <c r="AC490" i="43"/>
  <c r="AA490" i="43"/>
  <c r="Z490" i="43"/>
  <c r="X490" i="43"/>
  <c r="W490" i="43"/>
  <c r="U490" i="43"/>
  <c r="T490" i="43"/>
  <c r="R490" i="43"/>
  <c r="Q490" i="43"/>
  <c r="O490" i="43"/>
  <c r="N490" i="43"/>
  <c r="L490" i="43"/>
  <c r="K490" i="43"/>
  <c r="I490" i="43"/>
  <c r="H490" i="43"/>
  <c r="F490" i="43"/>
  <c r="F492" i="43" s="1"/>
  <c r="BB489" i="43"/>
  <c r="BA489" i="43"/>
  <c r="BA492" i="43" s="1"/>
  <c r="AY489" i="43"/>
  <c r="AX489" i="43"/>
  <c r="AV489" i="43"/>
  <c r="AU489" i="43"/>
  <c r="AU492" i="43" s="1"/>
  <c r="AS489" i="43"/>
  <c r="AR489" i="43"/>
  <c r="AP489" i="43"/>
  <c r="AO489" i="43"/>
  <c r="AO492" i="43" s="1"/>
  <c r="AM489" i="43"/>
  <c r="AL489" i="43"/>
  <c r="AJ489" i="43"/>
  <c r="AI489" i="43"/>
  <c r="AI492" i="43" s="1"/>
  <c r="AG489" i="43"/>
  <c r="AF489" i="43"/>
  <c r="AD489" i="43"/>
  <c r="AC489" i="43"/>
  <c r="AC492" i="43" s="1"/>
  <c r="AA489" i="43"/>
  <c r="Z489" i="43"/>
  <c r="X489" i="43"/>
  <c r="W489" i="43"/>
  <c r="W492" i="43" s="1"/>
  <c r="U489" i="43"/>
  <c r="T489" i="43"/>
  <c r="R489" i="43"/>
  <c r="Q489" i="43"/>
  <c r="Q492" i="43" s="1"/>
  <c r="O489" i="43"/>
  <c r="N489" i="43"/>
  <c r="L489" i="43"/>
  <c r="K489" i="43"/>
  <c r="K492" i="43" s="1"/>
  <c r="I489" i="43"/>
  <c r="H489" i="43"/>
  <c r="F489" i="43"/>
  <c r="BB486" i="43"/>
  <c r="BA486" i="43"/>
  <c r="AY486" i="43"/>
  <c r="AX486" i="43"/>
  <c r="AV486" i="43"/>
  <c r="AU486" i="43"/>
  <c r="AS486" i="43"/>
  <c r="AR486" i="43"/>
  <c r="AP486" i="43"/>
  <c r="AO486" i="43"/>
  <c r="AM486" i="43"/>
  <c r="AL486" i="43"/>
  <c r="AJ486" i="43"/>
  <c r="AI486" i="43"/>
  <c r="AG486" i="43"/>
  <c r="AF486" i="43"/>
  <c r="AD486" i="43"/>
  <c r="AC486" i="43"/>
  <c r="AA486" i="43"/>
  <c r="Z486" i="43"/>
  <c r="X486" i="43"/>
  <c r="W486" i="43"/>
  <c r="U486" i="43"/>
  <c r="T486" i="43"/>
  <c r="R486" i="43"/>
  <c r="Q486" i="43"/>
  <c r="O486" i="43"/>
  <c r="N486" i="43"/>
  <c r="L486" i="43"/>
  <c r="K486" i="43"/>
  <c r="I486" i="43"/>
  <c r="H486" i="43"/>
  <c r="F486" i="43"/>
  <c r="BB485" i="43"/>
  <c r="BA485" i="43"/>
  <c r="AY485" i="43"/>
  <c r="AX485" i="43"/>
  <c r="AV485" i="43"/>
  <c r="AU485" i="43"/>
  <c r="AS485" i="43"/>
  <c r="AR485" i="43"/>
  <c r="AP485" i="43"/>
  <c r="AO485" i="43"/>
  <c r="AM485" i="43"/>
  <c r="AL485" i="43"/>
  <c r="AJ485" i="43"/>
  <c r="AI485" i="43"/>
  <c r="AG485" i="43"/>
  <c r="AF485" i="43"/>
  <c r="AD485" i="43"/>
  <c r="AC485" i="43"/>
  <c r="AA485" i="43"/>
  <c r="Z485" i="43"/>
  <c r="X485" i="43"/>
  <c r="W485" i="43"/>
  <c r="U485" i="43"/>
  <c r="T485" i="43"/>
  <c r="R485" i="43"/>
  <c r="Q485" i="43"/>
  <c r="O485" i="43"/>
  <c r="N485" i="43"/>
  <c r="L485" i="43"/>
  <c r="K485" i="43"/>
  <c r="I485" i="43"/>
  <c r="H485" i="43"/>
  <c r="F485" i="43"/>
  <c r="BB484" i="43"/>
  <c r="BA484" i="43"/>
  <c r="AY484" i="43"/>
  <c r="AX484" i="43"/>
  <c r="AV484" i="43"/>
  <c r="AU484" i="43"/>
  <c r="AS484" i="43"/>
  <c r="AR484" i="43"/>
  <c r="AP484" i="43"/>
  <c r="AO484" i="43"/>
  <c r="AM484" i="43"/>
  <c r="AL484" i="43"/>
  <c r="AJ484" i="43"/>
  <c r="AI484" i="43"/>
  <c r="AG484" i="43"/>
  <c r="AF484" i="43"/>
  <c r="AD484" i="43"/>
  <c r="AC484" i="43"/>
  <c r="AA484" i="43"/>
  <c r="Z484" i="43"/>
  <c r="X484" i="43"/>
  <c r="W484" i="43"/>
  <c r="U484" i="43"/>
  <c r="T484" i="43"/>
  <c r="R484" i="43"/>
  <c r="Q484" i="43"/>
  <c r="O484" i="43"/>
  <c r="N484" i="43"/>
  <c r="L484" i="43"/>
  <c r="K484" i="43"/>
  <c r="I484" i="43"/>
  <c r="H484" i="43"/>
  <c r="F484" i="43"/>
  <c r="BB483" i="43"/>
  <c r="BA483" i="43"/>
  <c r="AY483" i="43"/>
  <c r="AX483" i="43"/>
  <c r="AV483" i="43"/>
  <c r="AU483" i="43"/>
  <c r="AU487" i="43" s="1"/>
  <c r="AS483" i="43"/>
  <c r="AR483" i="43"/>
  <c r="AP483" i="43"/>
  <c r="AO483" i="43"/>
  <c r="AM483" i="43"/>
  <c r="AL483" i="43"/>
  <c r="AJ483" i="43"/>
  <c r="AI483" i="43"/>
  <c r="AI487" i="43" s="1"/>
  <c r="AG483" i="43"/>
  <c r="AF483" i="43"/>
  <c r="AD483" i="43"/>
  <c r="AC483" i="43"/>
  <c r="AA483" i="43"/>
  <c r="Z483" i="43"/>
  <c r="X483" i="43"/>
  <c r="W483" i="43"/>
  <c r="W487" i="43" s="1"/>
  <c r="U483" i="43"/>
  <c r="T483" i="43"/>
  <c r="R483" i="43"/>
  <c r="Q483" i="43"/>
  <c r="O483" i="43"/>
  <c r="N483" i="43"/>
  <c r="L483" i="43"/>
  <c r="K483" i="43"/>
  <c r="K487" i="43" s="1"/>
  <c r="I483" i="43"/>
  <c r="H483" i="43"/>
  <c r="F483" i="43"/>
  <c r="BB480" i="43"/>
  <c r="BA480" i="43"/>
  <c r="AY480" i="43"/>
  <c r="AX480" i="43"/>
  <c r="AV480" i="43"/>
  <c r="AU480" i="43"/>
  <c r="AS480" i="43"/>
  <c r="AR480" i="43"/>
  <c r="AP480" i="43"/>
  <c r="AO480" i="43"/>
  <c r="AM480" i="43"/>
  <c r="AL480" i="43"/>
  <c r="AJ480" i="43"/>
  <c r="AI480" i="43"/>
  <c r="AG480" i="43"/>
  <c r="AF480" i="43"/>
  <c r="AD480" i="43"/>
  <c r="AC480" i="43"/>
  <c r="AA480" i="43"/>
  <c r="Z480" i="43"/>
  <c r="X480" i="43"/>
  <c r="W480" i="43"/>
  <c r="U480" i="43"/>
  <c r="T480" i="43"/>
  <c r="R480" i="43"/>
  <c r="Q480" i="43"/>
  <c r="O480" i="43"/>
  <c r="N480" i="43"/>
  <c r="L480" i="43"/>
  <c r="K480" i="43"/>
  <c r="I480" i="43"/>
  <c r="H480" i="43"/>
  <c r="F480" i="43"/>
  <c r="BB479" i="43"/>
  <c r="BA479" i="43"/>
  <c r="AY479" i="43"/>
  <c r="AX479" i="43"/>
  <c r="AV479" i="43"/>
  <c r="AU479" i="43"/>
  <c r="AS479" i="43"/>
  <c r="AR479" i="43"/>
  <c r="AP479" i="43"/>
  <c r="AO479" i="43"/>
  <c r="AM479" i="43"/>
  <c r="AL479" i="43"/>
  <c r="AJ479" i="43"/>
  <c r="AI479" i="43"/>
  <c r="AG479" i="43"/>
  <c r="AF479" i="43"/>
  <c r="AD479" i="43"/>
  <c r="AC479" i="43"/>
  <c r="AA479" i="43"/>
  <c r="Z479" i="43"/>
  <c r="X479" i="43"/>
  <c r="W479" i="43"/>
  <c r="U479" i="43"/>
  <c r="T479" i="43"/>
  <c r="R479" i="43"/>
  <c r="Q479" i="43"/>
  <c r="O479" i="43"/>
  <c r="N479" i="43"/>
  <c r="L479" i="43"/>
  <c r="K479" i="43"/>
  <c r="I479" i="43"/>
  <c r="H479" i="43"/>
  <c r="F479" i="43"/>
  <c r="BB478" i="43"/>
  <c r="BA478" i="43"/>
  <c r="AY478" i="43"/>
  <c r="AX478" i="43"/>
  <c r="AV478" i="43"/>
  <c r="AU478" i="43"/>
  <c r="AS478" i="43"/>
  <c r="AR478" i="43"/>
  <c r="AP478" i="43"/>
  <c r="AO478" i="43"/>
  <c r="AM478" i="43"/>
  <c r="AL478" i="43"/>
  <c r="AJ478" i="43"/>
  <c r="AI478" i="43"/>
  <c r="AG478" i="43"/>
  <c r="AF478" i="43"/>
  <c r="AD478" i="43"/>
  <c r="AC478" i="43"/>
  <c r="AA478" i="43"/>
  <c r="Z478" i="43"/>
  <c r="X478" i="43"/>
  <c r="W478" i="43"/>
  <c r="U478" i="43"/>
  <c r="T478" i="43"/>
  <c r="R478" i="43"/>
  <c r="Q478" i="43"/>
  <c r="O478" i="43"/>
  <c r="N478" i="43"/>
  <c r="L478" i="43"/>
  <c r="K478" i="43"/>
  <c r="I478" i="43"/>
  <c r="H478" i="43"/>
  <c r="F478" i="43"/>
  <c r="BB477" i="43"/>
  <c r="BA477" i="43"/>
  <c r="BA481" i="43" s="1"/>
  <c r="AY477" i="43"/>
  <c r="AX477" i="43"/>
  <c r="AV477" i="43"/>
  <c r="AU477" i="43"/>
  <c r="AU481" i="43" s="1"/>
  <c r="AS477" i="43"/>
  <c r="AR477" i="43"/>
  <c r="AP477" i="43"/>
  <c r="AO477" i="43"/>
  <c r="AO481" i="43" s="1"/>
  <c r="AM477" i="43"/>
  <c r="AL477" i="43"/>
  <c r="AJ477" i="43"/>
  <c r="AI477" i="43"/>
  <c r="AI481" i="43" s="1"/>
  <c r="AG477" i="43"/>
  <c r="AF477" i="43"/>
  <c r="AD477" i="43"/>
  <c r="AC477" i="43"/>
  <c r="AC481" i="43" s="1"/>
  <c r="AA477" i="43"/>
  <c r="Z477" i="43"/>
  <c r="X477" i="43"/>
  <c r="W477" i="43"/>
  <c r="W481" i="43" s="1"/>
  <c r="U477" i="43"/>
  <c r="T477" i="43"/>
  <c r="R477" i="43"/>
  <c r="Q477" i="43"/>
  <c r="Q481" i="43" s="1"/>
  <c r="O477" i="43"/>
  <c r="N477" i="43"/>
  <c r="L477" i="43"/>
  <c r="K477" i="43"/>
  <c r="K481" i="43" s="1"/>
  <c r="I477" i="43"/>
  <c r="H477" i="43"/>
  <c r="F477" i="43"/>
  <c r="BB474" i="43"/>
  <c r="BA474" i="43"/>
  <c r="AY474" i="43"/>
  <c r="AX474" i="43"/>
  <c r="AV474" i="43"/>
  <c r="AU474" i="43"/>
  <c r="AS474" i="43"/>
  <c r="AR474" i="43"/>
  <c r="AP474" i="43"/>
  <c r="AO474" i="43"/>
  <c r="AM474" i="43"/>
  <c r="AL474" i="43"/>
  <c r="AJ474" i="43"/>
  <c r="AI474" i="43"/>
  <c r="AG474" i="43"/>
  <c r="AF474" i="43"/>
  <c r="AD474" i="43"/>
  <c r="AC474" i="43"/>
  <c r="AA474" i="43"/>
  <c r="Z474" i="43"/>
  <c r="X474" i="43"/>
  <c r="W474" i="43"/>
  <c r="U474" i="43"/>
  <c r="T474" i="43"/>
  <c r="R474" i="43"/>
  <c r="Q474" i="43"/>
  <c r="O474" i="43"/>
  <c r="N474" i="43"/>
  <c r="L474" i="43"/>
  <c r="K474" i="43"/>
  <c r="I474" i="43"/>
  <c r="H474" i="43"/>
  <c r="F474" i="43"/>
  <c r="BB473" i="43"/>
  <c r="BA473" i="43"/>
  <c r="AY473" i="43"/>
  <c r="AX473" i="43"/>
  <c r="AV473" i="43"/>
  <c r="AU473" i="43"/>
  <c r="AS473" i="43"/>
  <c r="AR473" i="43"/>
  <c r="AP473" i="43"/>
  <c r="AO473" i="43"/>
  <c r="AM473" i="43"/>
  <c r="AL473" i="43"/>
  <c r="AJ473" i="43"/>
  <c r="AI473" i="43"/>
  <c r="AG473" i="43"/>
  <c r="AF473" i="43"/>
  <c r="AD473" i="43"/>
  <c r="AC473" i="43"/>
  <c r="AA473" i="43"/>
  <c r="Z473" i="43"/>
  <c r="X473" i="43"/>
  <c r="W473" i="43"/>
  <c r="U473" i="43"/>
  <c r="T473" i="43"/>
  <c r="R473" i="43"/>
  <c r="Q473" i="43"/>
  <c r="O473" i="43"/>
  <c r="N473" i="43"/>
  <c r="L473" i="43"/>
  <c r="K473" i="43"/>
  <c r="I473" i="43"/>
  <c r="H473" i="43"/>
  <c r="F473" i="43"/>
  <c r="T470" i="43"/>
  <c r="BB469" i="43"/>
  <c r="BA469" i="43"/>
  <c r="AY469" i="43"/>
  <c r="AX469" i="43"/>
  <c r="AV469" i="43"/>
  <c r="AU469" i="43"/>
  <c r="AS469" i="43"/>
  <c r="AR469" i="43"/>
  <c r="AP469" i="43"/>
  <c r="AO469" i="43"/>
  <c r="AM469" i="43"/>
  <c r="AL469" i="43"/>
  <c r="AJ469" i="43"/>
  <c r="AI469" i="43"/>
  <c r="AG469" i="43"/>
  <c r="AF469" i="43"/>
  <c r="AD469" i="43"/>
  <c r="AC469" i="43"/>
  <c r="AA469" i="43"/>
  <c r="Z469" i="43"/>
  <c r="X469" i="43"/>
  <c r="W469" i="43"/>
  <c r="U469" i="43"/>
  <c r="T469" i="43"/>
  <c r="R469" i="43"/>
  <c r="Q469" i="43"/>
  <c r="O469" i="43"/>
  <c r="N469" i="43"/>
  <c r="L469" i="43"/>
  <c r="K469" i="43"/>
  <c r="I469" i="43"/>
  <c r="H469" i="43"/>
  <c r="F469" i="43"/>
  <c r="BB468" i="43"/>
  <c r="BA468" i="43"/>
  <c r="AY468" i="43"/>
  <c r="AX468" i="43"/>
  <c r="AV468" i="43"/>
  <c r="AU468" i="43"/>
  <c r="AS468" i="43"/>
  <c r="AR468" i="43"/>
  <c r="AP468" i="43"/>
  <c r="AO468" i="43"/>
  <c r="AM468" i="43"/>
  <c r="AL468" i="43"/>
  <c r="AJ468" i="43"/>
  <c r="AI468" i="43"/>
  <c r="AG468" i="43"/>
  <c r="AF468" i="43"/>
  <c r="AD468" i="43"/>
  <c r="AC468" i="43"/>
  <c r="AA468" i="43"/>
  <c r="Z468" i="43"/>
  <c r="X468" i="43"/>
  <c r="W468" i="43"/>
  <c r="U468" i="43"/>
  <c r="T468" i="43"/>
  <c r="R468" i="43"/>
  <c r="Q468" i="43"/>
  <c r="O468" i="43"/>
  <c r="N468" i="43"/>
  <c r="L468" i="43"/>
  <c r="K468" i="43"/>
  <c r="I468" i="43"/>
  <c r="H468" i="43"/>
  <c r="F468" i="43"/>
  <c r="BB467" i="43"/>
  <c r="BA467" i="43"/>
  <c r="AY467" i="43"/>
  <c r="AX467" i="43"/>
  <c r="AV467" i="43"/>
  <c r="AU467" i="43"/>
  <c r="AS467" i="43"/>
  <c r="AR467" i="43"/>
  <c r="AP467" i="43"/>
  <c r="AO467" i="43"/>
  <c r="AM467" i="43"/>
  <c r="AL467" i="43"/>
  <c r="AJ467" i="43"/>
  <c r="AI467" i="43"/>
  <c r="AG467" i="43"/>
  <c r="AF467" i="43"/>
  <c r="AD467" i="43"/>
  <c r="AC467" i="43"/>
  <c r="AA467" i="43"/>
  <c r="Z467" i="43"/>
  <c r="X467" i="43"/>
  <c r="W467" i="43"/>
  <c r="U467" i="43"/>
  <c r="T467" i="43"/>
  <c r="R467" i="43"/>
  <c r="Q467" i="43"/>
  <c r="O467" i="43"/>
  <c r="N467" i="43"/>
  <c r="L467" i="43"/>
  <c r="K467" i="43"/>
  <c r="I467" i="43"/>
  <c r="H467" i="43"/>
  <c r="F467" i="43"/>
  <c r="BB466" i="43"/>
  <c r="BA466" i="43"/>
  <c r="AY466" i="43"/>
  <c r="AX466" i="43"/>
  <c r="AX470" i="43" s="1"/>
  <c r="AV466" i="43"/>
  <c r="AU466" i="43"/>
  <c r="AS466" i="43"/>
  <c r="AR466" i="43"/>
  <c r="AR470" i="43" s="1"/>
  <c r="AP466" i="43"/>
  <c r="AO466" i="43"/>
  <c r="AM466" i="43"/>
  <c r="AL466" i="43"/>
  <c r="AL470" i="43" s="1"/>
  <c r="AJ466" i="43"/>
  <c r="AI466" i="43"/>
  <c r="AG466" i="43"/>
  <c r="AF466" i="43"/>
  <c r="AF470" i="43" s="1"/>
  <c r="AD466" i="43"/>
  <c r="AC466" i="43"/>
  <c r="AA466" i="43"/>
  <c r="Z466" i="43"/>
  <c r="Z470" i="43" s="1"/>
  <c r="X466" i="43"/>
  <c r="W466" i="43"/>
  <c r="U466" i="43"/>
  <c r="T466" i="43"/>
  <c r="R466" i="43"/>
  <c r="Q466" i="43"/>
  <c r="O466" i="43"/>
  <c r="N466" i="43"/>
  <c r="N470" i="43" s="1"/>
  <c r="L466" i="43"/>
  <c r="K466" i="43"/>
  <c r="I466" i="43"/>
  <c r="H466" i="43"/>
  <c r="H470" i="43" s="1"/>
  <c r="F466" i="43"/>
  <c r="F464" i="43"/>
  <c r="BB463" i="43"/>
  <c r="BA463" i="43"/>
  <c r="BA464" i="43" s="1"/>
  <c r="AY463" i="43"/>
  <c r="AX463" i="43"/>
  <c r="AX464" i="43" s="1"/>
  <c r="AV463" i="43"/>
  <c r="AU463" i="43"/>
  <c r="AU464" i="43" s="1"/>
  <c r="AS463" i="43"/>
  <c r="AR463" i="43"/>
  <c r="AR464" i="43" s="1"/>
  <c r="AP463" i="43"/>
  <c r="AO463" i="43"/>
  <c r="AO464" i="43" s="1"/>
  <c r="AM463" i="43"/>
  <c r="AL463" i="43"/>
  <c r="AL464" i="43" s="1"/>
  <c r="AJ463" i="43"/>
  <c r="AI463" i="43"/>
  <c r="AI464" i="43" s="1"/>
  <c r="AG463" i="43"/>
  <c r="AF463" i="43"/>
  <c r="AF464" i="43" s="1"/>
  <c r="AD463" i="43"/>
  <c r="AC463" i="43"/>
  <c r="AC464" i="43" s="1"/>
  <c r="AA463" i="43"/>
  <c r="Z463" i="43"/>
  <c r="Z464" i="43" s="1"/>
  <c r="X463" i="43"/>
  <c r="W463" i="43"/>
  <c r="W464" i="43" s="1"/>
  <c r="U463" i="43"/>
  <c r="T463" i="43"/>
  <c r="T464" i="43" s="1"/>
  <c r="R463" i="43"/>
  <c r="Q463" i="43"/>
  <c r="Q464" i="43" s="1"/>
  <c r="O463" i="43"/>
  <c r="N463" i="43"/>
  <c r="N464" i="43" s="1"/>
  <c r="L463" i="43"/>
  <c r="K463" i="43"/>
  <c r="K464" i="43" s="1"/>
  <c r="I463" i="43"/>
  <c r="H463" i="43"/>
  <c r="H464" i="43" s="1"/>
  <c r="F463" i="43"/>
  <c r="AU461" i="43"/>
  <c r="BB460" i="43"/>
  <c r="BA460" i="43"/>
  <c r="AY460" i="43"/>
  <c r="AX460" i="43"/>
  <c r="AV460" i="43"/>
  <c r="AU460" i="43"/>
  <c r="AS460" i="43"/>
  <c r="AR460" i="43"/>
  <c r="AP460" i="43"/>
  <c r="AO460" i="43"/>
  <c r="AM460" i="43"/>
  <c r="AL460" i="43"/>
  <c r="AJ460" i="43"/>
  <c r="AI460" i="43"/>
  <c r="AG460" i="43"/>
  <c r="AF460" i="43"/>
  <c r="AD460" i="43"/>
  <c r="AC460" i="43"/>
  <c r="AA460" i="43"/>
  <c r="Z460" i="43"/>
  <c r="X460" i="43"/>
  <c r="W460" i="43"/>
  <c r="U460" i="43"/>
  <c r="T460" i="43"/>
  <c r="R460" i="43"/>
  <c r="Q460" i="43"/>
  <c r="O460" i="43"/>
  <c r="N460" i="43"/>
  <c r="L460" i="43"/>
  <c r="K460" i="43"/>
  <c r="I460" i="43"/>
  <c r="H460" i="43"/>
  <c r="F460" i="43"/>
  <c r="BB459" i="43"/>
  <c r="BA459" i="43"/>
  <c r="AY459" i="43"/>
  <c r="AX459" i="43"/>
  <c r="AV459" i="43"/>
  <c r="AU459" i="43"/>
  <c r="AS459" i="43"/>
  <c r="AR459" i="43"/>
  <c r="AP459" i="43"/>
  <c r="AO459" i="43"/>
  <c r="AM459" i="43"/>
  <c r="AL459" i="43"/>
  <c r="AJ459" i="43"/>
  <c r="AI459" i="43"/>
  <c r="AG459" i="43"/>
  <c r="AF459" i="43"/>
  <c r="AD459" i="43"/>
  <c r="AC459" i="43"/>
  <c r="AA459" i="43"/>
  <c r="Z459" i="43"/>
  <c r="X459" i="43"/>
  <c r="W459" i="43"/>
  <c r="U459" i="43"/>
  <c r="T459" i="43"/>
  <c r="R459" i="43"/>
  <c r="Q459" i="43"/>
  <c r="O459" i="43"/>
  <c r="N459" i="43"/>
  <c r="L459" i="43"/>
  <c r="K459" i="43"/>
  <c r="I459" i="43"/>
  <c r="H459" i="43"/>
  <c r="F459" i="43"/>
  <c r="BB458" i="43"/>
  <c r="BA458" i="43"/>
  <c r="AY458" i="43"/>
  <c r="AX458" i="43"/>
  <c r="AV458" i="43"/>
  <c r="AU458" i="43"/>
  <c r="AS458" i="43"/>
  <c r="AR458" i="43"/>
  <c r="AP458" i="43"/>
  <c r="AO458" i="43"/>
  <c r="AM458" i="43"/>
  <c r="AL458" i="43"/>
  <c r="AJ458" i="43"/>
  <c r="AI458" i="43"/>
  <c r="AG458" i="43"/>
  <c r="AF458" i="43"/>
  <c r="AD458" i="43"/>
  <c r="AC458" i="43"/>
  <c r="AA458" i="43"/>
  <c r="Z458" i="43"/>
  <c r="X458" i="43"/>
  <c r="W458" i="43"/>
  <c r="U458" i="43"/>
  <c r="T458" i="43"/>
  <c r="R458" i="43"/>
  <c r="Q458" i="43"/>
  <c r="O458" i="43"/>
  <c r="N458" i="43"/>
  <c r="L458" i="43"/>
  <c r="K458" i="43"/>
  <c r="I458" i="43"/>
  <c r="H458" i="43"/>
  <c r="F458" i="43"/>
  <c r="BB457" i="43"/>
  <c r="BA457" i="43"/>
  <c r="AY457" i="43"/>
  <c r="AX457" i="43"/>
  <c r="AV457" i="43"/>
  <c r="AU457" i="43"/>
  <c r="AS457" i="43"/>
  <c r="AR457" i="43"/>
  <c r="AP457" i="43"/>
  <c r="AO457" i="43"/>
  <c r="AM457" i="43"/>
  <c r="AL457" i="43"/>
  <c r="AJ457" i="43"/>
  <c r="AI457" i="43"/>
  <c r="AG457" i="43"/>
  <c r="AF457" i="43"/>
  <c r="AD457" i="43"/>
  <c r="AC457" i="43"/>
  <c r="AA457" i="43"/>
  <c r="Z457" i="43"/>
  <c r="X457" i="43"/>
  <c r="W457" i="43"/>
  <c r="U457" i="43"/>
  <c r="T457" i="43"/>
  <c r="R457" i="43"/>
  <c r="Q457" i="43"/>
  <c r="O457" i="43"/>
  <c r="N457" i="43"/>
  <c r="L457" i="43"/>
  <c r="K457" i="43"/>
  <c r="I457" i="43"/>
  <c r="H457" i="43"/>
  <c r="F457" i="43"/>
  <c r="BB456" i="43"/>
  <c r="BA456" i="43"/>
  <c r="AY456" i="43"/>
  <c r="AX456" i="43"/>
  <c r="AV456" i="43"/>
  <c r="AU456" i="43"/>
  <c r="AS456" i="43"/>
  <c r="AR456" i="43"/>
  <c r="AP456" i="43"/>
  <c r="AO456" i="43"/>
  <c r="AM456" i="43"/>
  <c r="AL456" i="43"/>
  <c r="AJ456" i="43"/>
  <c r="AI456" i="43"/>
  <c r="AG456" i="43"/>
  <c r="AF456" i="43"/>
  <c r="AD456" i="43"/>
  <c r="AC456" i="43"/>
  <c r="AA456" i="43"/>
  <c r="Z456" i="43"/>
  <c r="X456" i="43"/>
  <c r="W456" i="43"/>
  <c r="U456" i="43"/>
  <c r="T456" i="43"/>
  <c r="R456" i="43"/>
  <c r="Q456" i="43"/>
  <c r="O456" i="43"/>
  <c r="N456" i="43"/>
  <c r="L456" i="43"/>
  <c r="K456" i="43"/>
  <c r="I456" i="43"/>
  <c r="H456" i="43"/>
  <c r="F456" i="43"/>
  <c r="BB455" i="43"/>
  <c r="BA455" i="43"/>
  <c r="AY455" i="43"/>
  <c r="AX455" i="43"/>
  <c r="AV455" i="43"/>
  <c r="AU455" i="43"/>
  <c r="AS455" i="43"/>
  <c r="AR455" i="43"/>
  <c r="AP455" i="43"/>
  <c r="AO455" i="43"/>
  <c r="AM455" i="43"/>
  <c r="AL455" i="43"/>
  <c r="AJ455" i="43"/>
  <c r="AI455" i="43"/>
  <c r="AG455" i="43"/>
  <c r="AF455" i="43"/>
  <c r="AD455" i="43"/>
  <c r="AC455" i="43"/>
  <c r="AA455" i="43"/>
  <c r="Z455" i="43"/>
  <c r="X455" i="43"/>
  <c r="W455" i="43"/>
  <c r="U455" i="43"/>
  <c r="T455" i="43"/>
  <c r="R455" i="43"/>
  <c r="Q455" i="43"/>
  <c r="O455" i="43"/>
  <c r="N455" i="43"/>
  <c r="L455" i="43"/>
  <c r="K455" i="43"/>
  <c r="I455" i="43"/>
  <c r="H455" i="43"/>
  <c r="F455" i="43"/>
  <c r="BB454" i="43"/>
  <c r="BA454" i="43"/>
  <c r="AY454" i="43"/>
  <c r="AX454" i="43"/>
  <c r="AV454" i="43"/>
  <c r="AU454" i="43"/>
  <c r="AS454" i="43"/>
  <c r="AR454" i="43"/>
  <c r="AP454" i="43"/>
  <c r="AO454" i="43"/>
  <c r="AM454" i="43"/>
  <c r="AL454" i="43"/>
  <c r="AJ454" i="43"/>
  <c r="AI454" i="43"/>
  <c r="AG454" i="43"/>
  <c r="AF454" i="43"/>
  <c r="AD454" i="43"/>
  <c r="AC454" i="43"/>
  <c r="AA454" i="43"/>
  <c r="Z454" i="43"/>
  <c r="X454" i="43"/>
  <c r="W454" i="43"/>
  <c r="U454" i="43"/>
  <c r="T454" i="43"/>
  <c r="R454" i="43"/>
  <c r="Q454" i="43"/>
  <c r="O454" i="43"/>
  <c r="N454" i="43"/>
  <c r="L454" i="43"/>
  <c r="K454" i="43"/>
  <c r="I454" i="43"/>
  <c r="H454" i="43"/>
  <c r="F454" i="43"/>
  <c r="BB453" i="43"/>
  <c r="BA453" i="43"/>
  <c r="AY453" i="43"/>
  <c r="AX453" i="43"/>
  <c r="AV453" i="43"/>
  <c r="AU453" i="43"/>
  <c r="AS453" i="43"/>
  <c r="AR453" i="43"/>
  <c r="AP453" i="43"/>
  <c r="AO453" i="43"/>
  <c r="AM453" i="43"/>
  <c r="AL453" i="43"/>
  <c r="AJ453" i="43"/>
  <c r="AI453" i="43"/>
  <c r="AI461" i="43" s="1"/>
  <c r="AG453" i="43"/>
  <c r="AF453" i="43"/>
  <c r="AD453" i="43"/>
  <c r="AC453" i="43"/>
  <c r="AA453" i="43"/>
  <c r="Z453" i="43"/>
  <c r="X453" i="43"/>
  <c r="W453" i="43"/>
  <c r="W461" i="43" s="1"/>
  <c r="U453" i="43"/>
  <c r="T453" i="43"/>
  <c r="R453" i="43"/>
  <c r="Q453" i="43"/>
  <c r="O453" i="43"/>
  <c r="N453" i="43"/>
  <c r="L453" i="43"/>
  <c r="K453" i="43"/>
  <c r="K461" i="43" s="1"/>
  <c r="I453" i="43"/>
  <c r="H453" i="43"/>
  <c r="F453" i="43"/>
  <c r="BB450" i="43"/>
  <c r="BA450" i="43"/>
  <c r="AY450" i="43"/>
  <c r="AX450" i="43"/>
  <c r="AV450" i="43"/>
  <c r="AU450" i="43"/>
  <c r="AS450" i="43"/>
  <c r="AR450" i="43"/>
  <c r="AP450" i="43"/>
  <c r="AO450" i="43"/>
  <c r="AM450" i="43"/>
  <c r="AL450" i="43"/>
  <c r="AJ450" i="43"/>
  <c r="AI450" i="43"/>
  <c r="AG450" i="43"/>
  <c r="AF450" i="43"/>
  <c r="AD450" i="43"/>
  <c r="AC450" i="43"/>
  <c r="AA450" i="43"/>
  <c r="Z450" i="43"/>
  <c r="X450" i="43"/>
  <c r="W450" i="43"/>
  <c r="U450" i="43"/>
  <c r="T450" i="43"/>
  <c r="R450" i="43"/>
  <c r="Q450" i="43"/>
  <c r="O450" i="43"/>
  <c r="N450" i="43"/>
  <c r="L450" i="43"/>
  <c r="K450" i="43"/>
  <c r="I450" i="43"/>
  <c r="H450" i="43"/>
  <c r="F450" i="43"/>
  <c r="BB449" i="43"/>
  <c r="BA449" i="43"/>
  <c r="AY449" i="43"/>
  <c r="AX449" i="43"/>
  <c r="AV449" i="43"/>
  <c r="AU449" i="43"/>
  <c r="AS449" i="43"/>
  <c r="AR449" i="43"/>
  <c r="AP449" i="43"/>
  <c r="AO449" i="43"/>
  <c r="AM449" i="43"/>
  <c r="AL449" i="43"/>
  <c r="AJ449" i="43"/>
  <c r="AI449" i="43"/>
  <c r="AG449" i="43"/>
  <c r="AF449" i="43"/>
  <c r="AD449" i="43"/>
  <c r="AC449" i="43"/>
  <c r="AA449" i="43"/>
  <c r="Z449" i="43"/>
  <c r="X449" i="43"/>
  <c r="W449" i="43"/>
  <c r="U449" i="43"/>
  <c r="T449" i="43"/>
  <c r="R449" i="43"/>
  <c r="Q449" i="43"/>
  <c r="O449" i="43"/>
  <c r="N449" i="43"/>
  <c r="L449" i="43"/>
  <c r="K449" i="43"/>
  <c r="I449" i="43"/>
  <c r="H449" i="43"/>
  <c r="F449" i="43"/>
  <c r="BB448" i="43"/>
  <c r="BA448" i="43"/>
  <c r="AY448" i="43"/>
  <c r="AX448" i="43"/>
  <c r="AV448" i="43"/>
  <c r="AU448" i="43"/>
  <c r="AS448" i="43"/>
  <c r="AR448" i="43"/>
  <c r="AP448" i="43"/>
  <c r="AO448" i="43"/>
  <c r="AM448" i="43"/>
  <c r="AL448" i="43"/>
  <c r="AJ448" i="43"/>
  <c r="AI448" i="43"/>
  <c r="AG448" i="43"/>
  <c r="AF448" i="43"/>
  <c r="AD448" i="43"/>
  <c r="AC448" i="43"/>
  <c r="AA448" i="43"/>
  <c r="Z448" i="43"/>
  <c r="X448" i="43"/>
  <c r="W448" i="43"/>
  <c r="U448" i="43"/>
  <c r="T448" i="43"/>
  <c r="R448" i="43"/>
  <c r="Q448" i="43"/>
  <c r="O448" i="43"/>
  <c r="N448" i="43"/>
  <c r="L448" i="43"/>
  <c r="K448" i="43"/>
  <c r="I448" i="43"/>
  <c r="H448" i="43"/>
  <c r="F448" i="43"/>
  <c r="BB447" i="43"/>
  <c r="BA447" i="43"/>
  <c r="BA451" i="43" s="1"/>
  <c r="AY447" i="43"/>
  <c r="AX447" i="43"/>
  <c r="AV447" i="43"/>
  <c r="AU447" i="43"/>
  <c r="AU451" i="43" s="1"/>
  <c r="AS447" i="43"/>
  <c r="AR447" i="43"/>
  <c r="AP447" i="43"/>
  <c r="AO447" i="43"/>
  <c r="AO451" i="43" s="1"/>
  <c r="AM447" i="43"/>
  <c r="AL447" i="43"/>
  <c r="AJ447" i="43"/>
  <c r="AI447" i="43"/>
  <c r="AI451" i="43" s="1"/>
  <c r="AG447" i="43"/>
  <c r="AF447" i="43"/>
  <c r="AD447" i="43"/>
  <c r="AC447" i="43"/>
  <c r="AC451" i="43" s="1"/>
  <c r="AA447" i="43"/>
  <c r="Z447" i="43"/>
  <c r="X447" i="43"/>
  <c r="W447" i="43"/>
  <c r="W451" i="43" s="1"/>
  <c r="U447" i="43"/>
  <c r="T447" i="43"/>
  <c r="R447" i="43"/>
  <c r="Q447" i="43"/>
  <c r="Q451" i="43" s="1"/>
  <c r="O447" i="43"/>
  <c r="N447" i="43"/>
  <c r="L447" i="43"/>
  <c r="K447" i="43"/>
  <c r="K451" i="43" s="1"/>
  <c r="I447" i="43"/>
  <c r="H447" i="43"/>
  <c r="F447" i="43"/>
  <c r="BB444" i="43"/>
  <c r="BA444" i="43"/>
  <c r="AY444" i="43"/>
  <c r="AX444" i="43"/>
  <c r="AV444" i="43"/>
  <c r="AU444" i="43"/>
  <c r="AS444" i="43"/>
  <c r="AR444" i="43"/>
  <c r="AP444" i="43"/>
  <c r="AO444" i="43"/>
  <c r="AM444" i="43"/>
  <c r="AL444" i="43"/>
  <c r="AJ444" i="43"/>
  <c r="AI444" i="43"/>
  <c r="AG444" i="43"/>
  <c r="AF444" i="43"/>
  <c r="AD444" i="43"/>
  <c r="AC444" i="43"/>
  <c r="AA444" i="43"/>
  <c r="Z444" i="43"/>
  <c r="X444" i="43"/>
  <c r="W444" i="43"/>
  <c r="U444" i="43"/>
  <c r="T444" i="43"/>
  <c r="R444" i="43"/>
  <c r="Q444" i="43"/>
  <c r="O444" i="43"/>
  <c r="N444" i="43"/>
  <c r="L444" i="43"/>
  <c r="K444" i="43"/>
  <c r="I444" i="43"/>
  <c r="H444" i="43"/>
  <c r="F444" i="43"/>
  <c r="BB443" i="43"/>
  <c r="BA443" i="43"/>
  <c r="AY443" i="43"/>
  <c r="AX443" i="43"/>
  <c r="AV443" i="43"/>
  <c r="AU443" i="43"/>
  <c r="AS443" i="43"/>
  <c r="AR443" i="43"/>
  <c r="AP443" i="43"/>
  <c r="AO443" i="43"/>
  <c r="AM443" i="43"/>
  <c r="AL443" i="43"/>
  <c r="AJ443" i="43"/>
  <c r="AI443" i="43"/>
  <c r="AG443" i="43"/>
  <c r="AF443" i="43"/>
  <c r="AD443" i="43"/>
  <c r="AC443" i="43"/>
  <c r="AA443" i="43"/>
  <c r="Z443" i="43"/>
  <c r="X443" i="43"/>
  <c r="W443" i="43"/>
  <c r="U443" i="43"/>
  <c r="T443" i="43"/>
  <c r="R443" i="43"/>
  <c r="Q443" i="43"/>
  <c r="O443" i="43"/>
  <c r="N443" i="43"/>
  <c r="L443" i="43"/>
  <c r="K443" i="43"/>
  <c r="I443" i="43"/>
  <c r="H443" i="43"/>
  <c r="F443" i="43"/>
  <c r="BB442" i="43"/>
  <c r="BA442" i="43"/>
  <c r="AY442" i="43"/>
  <c r="AX442" i="43"/>
  <c r="AV442" i="43"/>
  <c r="AU442" i="43"/>
  <c r="AS442" i="43"/>
  <c r="AR442" i="43"/>
  <c r="AP442" i="43"/>
  <c r="AO442" i="43"/>
  <c r="AM442" i="43"/>
  <c r="AL442" i="43"/>
  <c r="AJ442" i="43"/>
  <c r="AI442" i="43"/>
  <c r="AG442" i="43"/>
  <c r="AF442" i="43"/>
  <c r="AD442" i="43"/>
  <c r="AC442" i="43"/>
  <c r="AA442" i="43"/>
  <c r="Z442" i="43"/>
  <c r="X442" i="43"/>
  <c r="W442" i="43"/>
  <c r="U442" i="43"/>
  <c r="T442" i="43"/>
  <c r="R442" i="43"/>
  <c r="Q442" i="43"/>
  <c r="O442" i="43"/>
  <c r="N442" i="43"/>
  <c r="L442" i="43"/>
  <c r="K442" i="43"/>
  <c r="I442" i="43"/>
  <c r="H442" i="43"/>
  <c r="F442" i="43"/>
  <c r="BB439" i="43"/>
  <c r="BA439" i="43"/>
  <c r="AY439" i="43"/>
  <c r="AX439" i="43"/>
  <c r="AV439" i="43"/>
  <c r="AU439" i="43"/>
  <c r="AS439" i="43"/>
  <c r="AR439" i="43"/>
  <c r="AP439" i="43"/>
  <c r="AO439" i="43"/>
  <c r="AM439" i="43"/>
  <c r="AL439" i="43"/>
  <c r="AJ439" i="43"/>
  <c r="AI439" i="43"/>
  <c r="AG439" i="43"/>
  <c r="AF439" i="43"/>
  <c r="AD439" i="43"/>
  <c r="AC439" i="43"/>
  <c r="AA439" i="43"/>
  <c r="Z439" i="43"/>
  <c r="X439" i="43"/>
  <c r="W439" i="43"/>
  <c r="U439" i="43"/>
  <c r="T439" i="43"/>
  <c r="R439" i="43"/>
  <c r="Q439" i="43"/>
  <c r="O439" i="43"/>
  <c r="N439" i="43"/>
  <c r="L439" i="43"/>
  <c r="K439" i="43"/>
  <c r="I439" i="43"/>
  <c r="H439" i="43"/>
  <c r="F439" i="43"/>
  <c r="BB438" i="43"/>
  <c r="BA438" i="43"/>
  <c r="AY438" i="43"/>
  <c r="AX438" i="43"/>
  <c r="AV438" i="43"/>
  <c r="AU438" i="43"/>
  <c r="AS438" i="43"/>
  <c r="AR438" i="43"/>
  <c r="AP438" i="43"/>
  <c r="AO438" i="43"/>
  <c r="AM438" i="43"/>
  <c r="AL438" i="43"/>
  <c r="AJ438" i="43"/>
  <c r="AI438" i="43"/>
  <c r="AG438" i="43"/>
  <c r="AF438" i="43"/>
  <c r="AD438" i="43"/>
  <c r="AC438" i="43"/>
  <c r="AA438" i="43"/>
  <c r="Z438" i="43"/>
  <c r="X438" i="43"/>
  <c r="W438" i="43"/>
  <c r="U438" i="43"/>
  <c r="T438" i="43"/>
  <c r="R438" i="43"/>
  <c r="Q438" i="43"/>
  <c r="O438" i="43"/>
  <c r="N438" i="43"/>
  <c r="L438" i="43"/>
  <c r="K438" i="43"/>
  <c r="I438" i="43"/>
  <c r="H438" i="43"/>
  <c r="F438" i="43"/>
  <c r="BB437" i="43"/>
  <c r="BA437" i="43"/>
  <c r="BA440" i="43" s="1"/>
  <c r="AY437" i="43"/>
  <c r="AX437" i="43"/>
  <c r="AV437" i="43"/>
  <c r="AU437" i="43"/>
  <c r="AU440" i="43" s="1"/>
  <c r="AS437" i="43"/>
  <c r="AR437" i="43"/>
  <c r="AP437" i="43"/>
  <c r="AO437" i="43"/>
  <c r="AO440" i="43" s="1"/>
  <c r="AM437" i="43"/>
  <c r="AL437" i="43"/>
  <c r="AJ437" i="43"/>
  <c r="AI437" i="43"/>
  <c r="AI440" i="43" s="1"/>
  <c r="AG437" i="43"/>
  <c r="AF437" i="43"/>
  <c r="AD437" i="43"/>
  <c r="AC437" i="43"/>
  <c r="AC440" i="43" s="1"/>
  <c r="AA437" i="43"/>
  <c r="Z437" i="43"/>
  <c r="X437" i="43"/>
  <c r="W437" i="43"/>
  <c r="W440" i="43" s="1"/>
  <c r="U437" i="43"/>
  <c r="T437" i="43"/>
  <c r="R437" i="43"/>
  <c r="Q437" i="43"/>
  <c r="Q440" i="43" s="1"/>
  <c r="O437" i="43"/>
  <c r="N437" i="43"/>
  <c r="L437" i="43"/>
  <c r="K437" i="43"/>
  <c r="K440" i="43" s="1"/>
  <c r="I437" i="43"/>
  <c r="H437" i="43"/>
  <c r="F437" i="43"/>
  <c r="BB436" i="43"/>
  <c r="BA436" i="43"/>
  <c r="AY436" i="43"/>
  <c r="AX436" i="43"/>
  <c r="AV436" i="43"/>
  <c r="AU436" i="43"/>
  <c r="AS436" i="43"/>
  <c r="AR436" i="43"/>
  <c r="AP436" i="43"/>
  <c r="AO436" i="43"/>
  <c r="AM436" i="43"/>
  <c r="AL436" i="43"/>
  <c r="AJ436" i="43"/>
  <c r="AI436" i="43"/>
  <c r="AG436" i="43"/>
  <c r="AF436" i="43"/>
  <c r="AD436" i="43"/>
  <c r="AC436" i="43"/>
  <c r="AA436" i="43"/>
  <c r="Z436" i="43"/>
  <c r="X436" i="43"/>
  <c r="W436" i="43"/>
  <c r="U436" i="43"/>
  <c r="T436" i="43"/>
  <c r="R436" i="43"/>
  <c r="Q436" i="43"/>
  <c r="O436" i="43"/>
  <c r="N436" i="43"/>
  <c r="L436" i="43"/>
  <c r="K436" i="43"/>
  <c r="I436" i="43"/>
  <c r="H436" i="43"/>
  <c r="F436" i="43"/>
  <c r="F440" i="43" s="1"/>
  <c r="BB432" i="43"/>
  <c r="BA432" i="43"/>
  <c r="BA433" i="43" s="1"/>
  <c r="AY432" i="43"/>
  <c r="AX432" i="43"/>
  <c r="AX433" i="43" s="1"/>
  <c r="AV432" i="43"/>
  <c r="AU432" i="43"/>
  <c r="AU433" i="43" s="1"/>
  <c r="AS432" i="43"/>
  <c r="AR432" i="43"/>
  <c r="AR433" i="43" s="1"/>
  <c r="AP432" i="43"/>
  <c r="AO432" i="43"/>
  <c r="AO433" i="43" s="1"/>
  <c r="AM432" i="43"/>
  <c r="AL432" i="43"/>
  <c r="AL433" i="43" s="1"/>
  <c r="AJ432" i="43"/>
  <c r="AI432" i="43"/>
  <c r="AI433" i="43" s="1"/>
  <c r="AG432" i="43"/>
  <c r="AF432" i="43"/>
  <c r="AF433" i="43" s="1"/>
  <c r="AD432" i="43"/>
  <c r="AC432" i="43"/>
  <c r="AC433" i="43" s="1"/>
  <c r="AA432" i="43"/>
  <c r="Z432" i="43"/>
  <c r="Z433" i="43" s="1"/>
  <c r="X432" i="43"/>
  <c r="W432" i="43"/>
  <c r="W433" i="43" s="1"/>
  <c r="U432" i="43"/>
  <c r="T432" i="43"/>
  <c r="T433" i="43" s="1"/>
  <c r="R432" i="43"/>
  <c r="Q432" i="43"/>
  <c r="Q433" i="43" s="1"/>
  <c r="O432" i="43"/>
  <c r="N432" i="43"/>
  <c r="N433" i="43" s="1"/>
  <c r="L432" i="43"/>
  <c r="K432" i="43"/>
  <c r="K433" i="43" s="1"/>
  <c r="I432" i="43"/>
  <c r="H432" i="43"/>
  <c r="H433" i="43" s="1"/>
  <c r="F432" i="43"/>
  <c r="F433" i="43" s="1"/>
  <c r="AX430" i="43"/>
  <c r="AL430" i="43"/>
  <c r="Z430" i="43"/>
  <c r="N430" i="43"/>
  <c r="BB429" i="43"/>
  <c r="BA429" i="43"/>
  <c r="BA430" i="43" s="1"/>
  <c r="AY429" i="43"/>
  <c r="AX429" i="43"/>
  <c r="AV429" i="43"/>
  <c r="AU429" i="43"/>
  <c r="AU430" i="43" s="1"/>
  <c r="AS429" i="43"/>
  <c r="AR429" i="43"/>
  <c r="AR430" i="43" s="1"/>
  <c r="AP429" i="43"/>
  <c r="AO429" i="43"/>
  <c r="AO430" i="43" s="1"/>
  <c r="AM429" i="43"/>
  <c r="AL429" i="43"/>
  <c r="AJ429" i="43"/>
  <c r="AI429" i="43"/>
  <c r="AI430" i="43" s="1"/>
  <c r="AG429" i="43"/>
  <c r="AF429" i="43"/>
  <c r="AF430" i="43" s="1"/>
  <c r="AD429" i="43"/>
  <c r="AC429" i="43"/>
  <c r="AC430" i="43" s="1"/>
  <c r="AA429" i="43"/>
  <c r="Z429" i="43"/>
  <c r="X429" i="43"/>
  <c r="W429" i="43"/>
  <c r="W430" i="43" s="1"/>
  <c r="U429" i="43"/>
  <c r="T429" i="43"/>
  <c r="T430" i="43" s="1"/>
  <c r="R429" i="43"/>
  <c r="Q429" i="43"/>
  <c r="Q430" i="43" s="1"/>
  <c r="O429" i="43"/>
  <c r="N429" i="43"/>
  <c r="L429" i="43"/>
  <c r="K429" i="43"/>
  <c r="K430" i="43" s="1"/>
  <c r="I429" i="43"/>
  <c r="H429" i="43"/>
  <c r="H430" i="43" s="1"/>
  <c r="F429" i="43"/>
  <c r="F430" i="43" s="1"/>
  <c r="BB426" i="43"/>
  <c r="BA426" i="43"/>
  <c r="AY426" i="43"/>
  <c r="AX426" i="43"/>
  <c r="AV426" i="43"/>
  <c r="AU426" i="43"/>
  <c r="AS426" i="43"/>
  <c r="AR426" i="43"/>
  <c r="AP426" i="43"/>
  <c r="AO426" i="43"/>
  <c r="AM426" i="43"/>
  <c r="AL426" i="43"/>
  <c r="AJ426" i="43"/>
  <c r="AI426" i="43"/>
  <c r="AG426" i="43"/>
  <c r="AF426" i="43"/>
  <c r="AF427" i="43" s="1"/>
  <c r="AD426" i="43"/>
  <c r="AC426" i="43"/>
  <c r="AA426" i="43"/>
  <c r="Z426" i="43"/>
  <c r="X426" i="43"/>
  <c r="W426" i="43"/>
  <c r="U426" i="43"/>
  <c r="T426" i="43"/>
  <c r="R426" i="43"/>
  <c r="Q426" i="43"/>
  <c r="O426" i="43"/>
  <c r="N426" i="43"/>
  <c r="L426" i="43"/>
  <c r="K426" i="43"/>
  <c r="I426" i="43"/>
  <c r="H426" i="43"/>
  <c r="H427" i="43" s="1"/>
  <c r="F426" i="43"/>
  <c r="BB425" i="43"/>
  <c r="BA425" i="43"/>
  <c r="AY425" i="43"/>
  <c r="AX425" i="43"/>
  <c r="AV425" i="43"/>
  <c r="AU425" i="43"/>
  <c r="AS425" i="43"/>
  <c r="AR425" i="43"/>
  <c r="AR427" i="43" s="1"/>
  <c r="AP425" i="43"/>
  <c r="AO425" i="43"/>
  <c r="AM425" i="43"/>
  <c r="AL425" i="43"/>
  <c r="AJ425" i="43"/>
  <c r="AI425" i="43"/>
  <c r="AG425" i="43"/>
  <c r="AF425" i="43"/>
  <c r="AD425" i="43"/>
  <c r="AC425" i="43"/>
  <c r="AA425" i="43"/>
  <c r="Z425" i="43"/>
  <c r="X425" i="43"/>
  <c r="W425" i="43"/>
  <c r="U425" i="43"/>
  <c r="T425" i="43"/>
  <c r="T427" i="43" s="1"/>
  <c r="R425" i="43"/>
  <c r="Q425" i="43"/>
  <c r="O425" i="43"/>
  <c r="N425" i="43"/>
  <c r="L425" i="43"/>
  <c r="K425" i="43"/>
  <c r="I425" i="43"/>
  <c r="H425" i="43"/>
  <c r="F425" i="43"/>
  <c r="F427" i="43" s="1"/>
  <c r="BB422" i="43"/>
  <c r="BA422" i="43"/>
  <c r="AY422" i="43"/>
  <c r="AX422" i="43"/>
  <c r="AV422" i="43"/>
  <c r="AU422" i="43"/>
  <c r="AS422" i="43"/>
  <c r="AR422" i="43"/>
  <c r="AP422" i="43"/>
  <c r="AO422" i="43"/>
  <c r="AM422" i="43"/>
  <c r="AL422" i="43"/>
  <c r="AJ422" i="43"/>
  <c r="AI422" i="43"/>
  <c r="AG422" i="43"/>
  <c r="AF422" i="43"/>
  <c r="AD422" i="43"/>
  <c r="AC422" i="43"/>
  <c r="AA422" i="43"/>
  <c r="Z422" i="43"/>
  <c r="X422" i="43"/>
  <c r="W422" i="43"/>
  <c r="U422" i="43"/>
  <c r="T422" i="43"/>
  <c r="R422" i="43"/>
  <c r="Q422" i="43"/>
  <c r="O422" i="43"/>
  <c r="N422" i="43"/>
  <c r="L422" i="43"/>
  <c r="K422" i="43"/>
  <c r="I422" i="43"/>
  <c r="H422" i="43"/>
  <c r="F422" i="43"/>
  <c r="BB421" i="43"/>
  <c r="BA421" i="43"/>
  <c r="AY421" i="43"/>
  <c r="AX421" i="43"/>
  <c r="AV421" i="43"/>
  <c r="AU421" i="43"/>
  <c r="AS421" i="43"/>
  <c r="AR421" i="43"/>
  <c r="AP421" i="43"/>
  <c r="AO421" i="43"/>
  <c r="AM421" i="43"/>
  <c r="AL421" i="43"/>
  <c r="AJ421" i="43"/>
  <c r="AI421" i="43"/>
  <c r="AG421" i="43"/>
  <c r="AF421" i="43"/>
  <c r="AD421" i="43"/>
  <c r="AC421" i="43"/>
  <c r="AA421" i="43"/>
  <c r="Z421" i="43"/>
  <c r="X421" i="43"/>
  <c r="W421" i="43"/>
  <c r="U421" i="43"/>
  <c r="T421" i="43"/>
  <c r="R421" i="43"/>
  <c r="Q421" i="43"/>
  <c r="O421" i="43"/>
  <c r="N421" i="43"/>
  <c r="L421" i="43"/>
  <c r="K421" i="43"/>
  <c r="I421" i="43"/>
  <c r="H421" i="43"/>
  <c r="F421" i="43"/>
  <c r="BB420" i="43"/>
  <c r="BA420" i="43"/>
  <c r="AY420" i="43"/>
  <c r="AX420" i="43"/>
  <c r="AV420" i="43"/>
  <c r="AU420" i="43"/>
  <c r="AS420" i="43"/>
  <c r="AR420" i="43"/>
  <c r="AP420" i="43"/>
  <c r="AO420" i="43"/>
  <c r="AM420" i="43"/>
  <c r="AL420" i="43"/>
  <c r="AJ420" i="43"/>
  <c r="AI420" i="43"/>
  <c r="AG420" i="43"/>
  <c r="AF420" i="43"/>
  <c r="AD420" i="43"/>
  <c r="AC420" i="43"/>
  <c r="AA420" i="43"/>
  <c r="Z420" i="43"/>
  <c r="X420" i="43"/>
  <c r="W420" i="43"/>
  <c r="U420" i="43"/>
  <c r="T420" i="43"/>
  <c r="R420" i="43"/>
  <c r="Q420" i="43"/>
  <c r="O420" i="43"/>
  <c r="N420" i="43"/>
  <c r="L420" i="43"/>
  <c r="K420" i="43"/>
  <c r="I420" i="43"/>
  <c r="H420" i="43"/>
  <c r="F420" i="43"/>
  <c r="BB419" i="43"/>
  <c r="BA419" i="43"/>
  <c r="AY419" i="43"/>
  <c r="AX419" i="43"/>
  <c r="AV419" i="43"/>
  <c r="AU419" i="43"/>
  <c r="AS419" i="43"/>
  <c r="AR419" i="43"/>
  <c r="AP419" i="43"/>
  <c r="AO419" i="43"/>
  <c r="AM419" i="43"/>
  <c r="AL419" i="43"/>
  <c r="AJ419" i="43"/>
  <c r="AI419" i="43"/>
  <c r="AG419" i="43"/>
  <c r="AF419" i="43"/>
  <c r="AD419" i="43"/>
  <c r="AC419" i="43"/>
  <c r="AA419" i="43"/>
  <c r="Z419" i="43"/>
  <c r="X419" i="43"/>
  <c r="W419" i="43"/>
  <c r="U419" i="43"/>
  <c r="T419" i="43"/>
  <c r="R419" i="43"/>
  <c r="Q419" i="43"/>
  <c r="O419" i="43"/>
  <c r="N419" i="43"/>
  <c r="L419" i="43"/>
  <c r="K419" i="43"/>
  <c r="I419" i="43"/>
  <c r="H419" i="43"/>
  <c r="F419" i="43"/>
  <c r="BB418" i="43"/>
  <c r="BA418" i="43"/>
  <c r="AY418" i="43"/>
  <c r="AX418" i="43"/>
  <c r="AV418" i="43"/>
  <c r="AU418" i="43"/>
  <c r="AS418" i="43"/>
  <c r="AR418" i="43"/>
  <c r="AP418" i="43"/>
  <c r="AO418" i="43"/>
  <c r="AM418" i="43"/>
  <c r="AL418" i="43"/>
  <c r="AJ418" i="43"/>
  <c r="AI418" i="43"/>
  <c r="AG418" i="43"/>
  <c r="AF418" i="43"/>
  <c r="AD418" i="43"/>
  <c r="AC418" i="43"/>
  <c r="AA418" i="43"/>
  <c r="Z418" i="43"/>
  <c r="X418" i="43"/>
  <c r="W418" i="43"/>
  <c r="U418" i="43"/>
  <c r="T418" i="43"/>
  <c r="R418" i="43"/>
  <c r="Q418" i="43"/>
  <c r="O418" i="43"/>
  <c r="N418" i="43"/>
  <c r="L418" i="43"/>
  <c r="K418" i="43"/>
  <c r="I418" i="43"/>
  <c r="H418" i="43"/>
  <c r="F418" i="43"/>
  <c r="BB417" i="43"/>
  <c r="BA417" i="43"/>
  <c r="AY417" i="43"/>
  <c r="AX417" i="43"/>
  <c r="AV417" i="43"/>
  <c r="AU417" i="43"/>
  <c r="AS417" i="43"/>
  <c r="AR417" i="43"/>
  <c r="AP417" i="43"/>
  <c r="AO417" i="43"/>
  <c r="AM417" i="43"/>
  <c r="AL417" i="43"/>
  <c r="AJ417" i="43"/>
  <c r="AI417" i="43"/>
  <c r="AG417" i="43"/>
  <c r="AF417" i="43"/>
  <c r="AD417" i="43"/>
  <c r="AC417" i="43"/>
  <c r="AA417" i="43"/>
  <c r="Z417" i="43"/>
  <c r="X417" i="43"/>
  <c r="W417" i="43"/>
  <c r="U417" i="43"/>
  <c r="T417" i="43"/>
  <c r="R417" i="43"/>
  <c r="Q417" i="43"/>
  <c r="O417" i="43"/>
  <c r="N417" i="43"/>
  <c r="L417" i="43"/>
  <c r="K417" i="43"/>
  <c r="I417" i="43"/>
  <c r="H417" i="43"/>
  <c r="F417" i="43"/>
  <c r="BB416" i="43"/>
  <c r="BA416" i="43"/>
  <c r="AY416" i="43"/>
  <c r="AX416" i="43"/>
  <c r="AV416" i="43"/>
  <c r="AU416" i="43"/>
  <c r="AS416" i="43"/>
  <c r="AR416" i="43"/>
  <c r="AP416" i="43"/>
  <c r="AO416" i="43"/>
  <c r="AM416" i="43"/>
  <c r="AL416" i="43"/>
  <c r="AJ416" i="43"/>
  <c r="AI416" i="43"/>
  <c r="AG416" i="43"/>
  <c r="AF416" i="43"/>
  <c r="AD416" i="43"/>
  <c r="AC416" i="43"/>
  <c r="AA416" i="43"/>
  <c r="Z416" i="43"/>
  <c r="X416" i="43"/>
  <c r="W416" i="43"/>
  <c r="U416" i="43"/>
  <c r="T416" i="43"/>
  <c r="R416" i="43"/>
  <c r="Q416" i="43"/>
  <c r="O416" i="43"/>
  <c r="N416" i="43"/>
  <c r="L416" i="43"/>
  <c r="K416" i="43"/>
  <c r="I416" i="43"/>
  <c r="H416" i="43"/>
  <c r="F416" i="43"/>
  <c r="BB415" i="43"/>
  <c r="BA415" i="43"/>
  <c r="AY415" i="43"/>
  <c r="AX415" i="43"/>
  <c r="AV415" i="43"/>
  <c r="AU415" i="43"/>
  <c r="AS415" i="43"/>
  <c r="AR415" i="43"/>
  <c r="AP415" i="43"/>
  <c r="AO415" i="43"/>
  <c r="AM415" i="43"/>
  <c r="AL415" i="43"/>
  <c r="AJ415" i="43"/>
  <c r="AI415" i="43"/>
  <c r="AG415" i="43"/>
  <c r="AF415" i="43"/>
  <c r="AD415" i="43"/>
  <c r="AC415" i="43"/>
  <c r="AA415" i="43"/>
  <c r="Z415" i="43"/>
  <c r="X415" i="43"/>
  <c r="W415" i="43"/>
  <c r="U415" i="43"/>
  <c r="T415" i="43"/>
  <c r="R415" i="43"/>
  <c r="Q415" i="43"/>
  <c r="O415" i="43"/>
  <c r="N415" i="43"/>
  <c r="L415" i="43"/>
  <c r="K415" i="43"/>
  <c r="I415" i="43"/>
  <c r="H415" i="43"/>
  <c r="F415" i="43"/>
  <c r="BB414" i="43"/>
  <c r="BA414" i="43"/>
  <c r="AY414" i="43"/>
  <c r="AX414" i="43"/>
  <c r="AV414" i="43"/>
  <c r="AU414" i="43"/>
  <c r="AS414" i="43"/>
  <c r="AR414" i="43"/>
  <c r="AP414" i="43"/>
  <c r="AO414" i="43"/>
  <c r="AM414" i="43"/>
  <c r="AL414" i="43"/>
  <c r="AJ414" i="43"/>
  <c r="AI414" i="43"/>
  <c r="AG414" i="43"/>
  <c r="AF414" i="43"/>
  <c r="AD414" i="43"/>
  <c r="AC414" i="43"/>
  <c r="AA414" i="43"/>
  <c r="Z414" i="43"/>
  <c r="X414" i="43"/>
  <c r="W414" i="43"/>
  <c r="U414" i="43"/>
  <c r="T414" i="43"/>
  <c r="R414" i="43"/>
  <c r="Q414" i="43"/>
  <c r="O414" i="43"/>
  <c r="N414" i="43"/>
  <c r="L414" i="43"/>
  <c r="K414" i="43"/>
  <c r="I414" i="43"/>
  <c r="H414" i="43"/>
  <c r="F414" i="43"/>
  <c r="BB413" i="43"/>
  <c r="BA413" i="43"/>
  <c r="AY413" i="43"/>
  <c r="AX413" i="43"/>
  <c r="AV413" i="43"/>
  <c r="AU413" i="43"/>
  <c r="AS413" i="43"/>
  <c r="AR413" i="43"/>
  <c r="AP413" i="43"/>
  <c r="AO413" i="43"/>
  <c r="AM413" i="43"/>
  <c r="AL413" i="43"/>
  <c r="AJ413" i="43"/>
  <c r="AI413" i="43"/>
  <c r="AG413" i="43"/>
  <c r="AF413" i="43"/>
  <c r="AD413" i="43"/>
  <c r="AC413" i="43"/>
  <c r="AA413" i="43"/>
  <c r="Z413" i="43"/>
  <c r="X413" i="43"/>
  <c r="W413" i="43"/>
  <c r="U413" i="43"/>
  <c r="T413" i="43"/>
  <c r="R413" i="43"/>
  <c r="Q413" i="43"/>
  <c r="O413" i="43"/>
  <c r="N413" i="43"/>
  <c r="L413" i="43"/>
  <c r="K413" i="43"/>
  <c r="I413" i="43"/>
  <c r="H413" i="43"/>
  <c r="F413" i="43"/>
  <c r="BB412" i="43"/>
  <c r="BA412" i="43"/>
  <c r="AY412" i="43"/>
  <c r="AX412" i="43"/>
  <c r="AV412" i="43"/>
  <c r="AU412" i="43"/>
  <c r="AS412" i="43"/>
  <c r="AR412" i="43"/>
  <c r="AP412" i="43"/>
  <c r="AO412" i="43"/>
  <c r="AM412" i="43"/>
  <c r="AL412" i="43"/>
  <c r="AJ412" i="43"/>
  <c r="AI412" i="43"/>
  <c r="AG412" i="43"/>
  <c r="AF412" i="43"/>
  <c r="AD412" i="43"/>
  <c r="AC412" i="43"/>
  <c r="AA412" i="43"/>
  <c r="Z412" i="43"/>
  <c r="X412" i="43"/>
  <c r="W412" i="43"/>
  <c r="U412" i="43"/>
  <c r="T412" i="43"/>
  <c r="R412" i="43"/>
  <c r="Q412" i="43"/>
  <c r="O412" i="43"/>
  <c r="N412" i="43"/>
  <c r="L412" i="43"/>
  <c r="K412" i="43"/>
  <c r="I412" i="43"/>
  <c r="H412" i="43"/>
  <c r="F412" i="43"/>
  <c r="BB411" i="43"/>
  <c r="BA411" i="43"/>
  <c r="AY411" i="43"/>
  <c r="AX411" i="43"/>
  <c r="AV411" i="43"/>
  <c r="AU411" i="43"/>
  <c r="AS411" i="43"/>
  <c r="AR411" i="43"/>
  <c r="AP411" i="43"/>
  <c r="AO411" i="43"/>
  <c r="AM411" i="43"/>
  <c r="AL411" i="43"/>
  <c r="AJ411" i="43"/>
  <c r="AI411" i="43"/>
  <c r="AG411" i="43"/>
  <c r="AF411" i="43"/>
  <c r="AD411" i="43"/>
  <c r="AC411" i="43"/>
  <c r="AA411" i="43"/>
  <c r="Z411" i="43"/>
  <c r="X411" i="43"/>
  <c r="W411" i="43"/>
  <c r="U411" i="43"/>
  <c r="T411" i="43"/>
  <c r="R411" i="43"/>
  <c r="Q411" i="43"/>
  <c r="O411" i="43"/>
  <c r="N411" i="43"/>
  <c r="L411" i="43"/>
  <c r="K411" i="43"/>
  <c r="I411" i="43"/>
  <c r="H411" i="43"/>
  <c r="F411" i="43"/>
  <c r="BB408" i="43"/>
  <c r="BA408" i="43"/>
  <c r="AY408" i="43"/>
  <c r="AX408" i="43"/>
  <c r="AV408" i="43"/>
  <c r="AU408" i="43"/>
  <c r="AS408" i="43"/>
  <c r="AR408" i="43"/>
  <c r="AP408" i="43"/>
  <c r="AO408" i="43"/>
  <c r="AM408" i="43"/>
  <c r="AL408" i="43"/>
  <c r="AJ408" i="43"/>
  <c r="AI408" i="43"/>
  <c r="AG408" i="43"/>
  <c r="AF408" i="43"/>
  <c r="AD408" i="43"/>
  <c r="AC408" i="43"/>
  <c r="AA408" i="43"/>
  <c r="Z408" i="43"/>
  <c r="X408" i="43"/>
  <c r="W408" i="43"/>
  <c r="U408" i="43"/>
  <c r="T408" i="43"/>
  <c r="R408" i="43"/>
  <c r="Q408" i="43"/>
  <c r="O408" i="43"/>
  <c r="N408" i="43"/>
  <c r="L408" i="43"/>
  <c r="K408" i="43"/>
  <c r="I408" i="43"/>
  <c r="H408" i="43"/>
  <c r="F408" i="43"/>
  <c r="BB407" i="43"/>
  <c r="BA407" i="43"/>
  <c r="AY407" i="43"/>
  <c r="AX407" i="43"/>
  <c r="AV407" i="43"/>
  <c r="AU407" i="43"/>
  <c r="AS407" i="43"/>
  <c r="AR407" i="43"/>
  <c r="AP407" i="43"/>
  <c r="AO407" i="43"/>
  <c r="AM407" i="43"/>
  <c r="AL407" i="43"/>
  <c r="AJ407" i="43"/>
  <c r="AI407" i="43"/>
  <c r="AG407" i="43"/>
  <c r="AF407" i="43"/>
  <c r="AD407" i="43"/>
  <c r="AC407" i="43"/>
  <c r="AA407" i="43"/>
  <c r="Z407" i="43"/>
  <c r="X407" i="43"/>
  <c r="W407" i="43"/>
  <c r="U407" i="43"/>
  <c r="T407" i="43"/>
  <c r="R407" i="43"/>
  <c r="Q407" i="43"/>
  <c r="O407" i="43"/>
  <c r="N407" i="43"/>
  <c r="L407" i="43"/>
  <c r="K407" i="43"/>
  <c r="I407" i="43"/>
  <c r="H407" i="43"/>
  <c r="F407" i="43"/>
  <c r="BB406" i="43"/>
  <c r="BA406" i="43"/>
  <c r="AY406" i="43"/>
  <c r="AX406" i="43"/>
  <c r="AV406" i="43"/>
  <c r="AU406" i="43"/>
  <c r="AS406" i="43"/>
  <c r="AR406" i="43"/>
  <c r="AP406" i="43"/>
  <c r="AO406" i="43"/>
  <c r="AM406" i="43"/>
  <c r="AL406" i="43"/>
  <c r="AJ406" i="43"/>
  <c r="AI406" i="43"/>
  <c r="AG406" i="43"/>
  <c r="AF406" i="43"/>
  <c r="AD406" i="43"/>
  <c r="AC406" i="43"/>
  <c r="AA406" i="43"/>
  <c r="Z406" i="43"/>
  <c r="X406" i="43"/>
  <c r="W406" i="43"/>
  <c r="U406" i="43"/>
  <c r="T406" i="43"/>
  <c r="R406" i="43"/>
  <c r="Q406" i="43"/>
  <c r="O406" i="43"/>
  <c r="N406" i="43"/>
  <c r="L406" i="43"/>
  <c r="K406" i="43"/>
  <c r="I406" i="43"/>
  <c r="H406" i="43"/>
  <c r="F406" i="43"/>
  <c r="BB405" i="43"/>
  <c r="BA405" i="43"/>
  <c r="AY405" i="43"/>
  <c r="AX405" i="43"/>
  <c r="AV405" i="43"/>
  <c r="AU405" i="43"/>
  <c r="AS405" i="43"/>
  <c r="AR405" i="43"/>
  <c r="AP405" i="43"/>
  <c r="AO405" i="43"/>
  <c r="AM405" i="43"/>
  <c r="AL405" i="43"/>
  <c r="AJ405" i="43"/>
  <c r="AI405" i="43"/>
  <c r="AG405" i="43"/>
  <c r="AF405" i="43"/>
  <c r="AD405" i="43"/>
  <c r="AC405" i="43"/>
  <c r="AA405" i="43"/>
  <c r="Z405" i="43"/>
  <c r="X405" i="43"/>
  <c r="W405" i="43"/>
  <c r="U405" i="43"/>
  <c r="T405" i="43"/>
  <c r="R405" i="43"/>
  <c r="Q405" i="43"/>
  <c r="O405" i="43"/>
  <c r="N405" i="43"/>
  <c r="L405" i="43"/>
  <c r="K405" i="43"/>
  <c r="I405" i="43"/>
  <c r="H405" i="43"/>
  <c r="F405" i="43"/>
  <c r="BB404" i="43"/>
  <c r="BA404" i="43"/>
  <c r="AY404" i="43"/>
  <c r="AX404" i="43"/>
  <c r="AV404" i="43"/>
  <c r="AU404" i="43"/>
  <c r="AS404" i="43"/>
  <c r="AR404" i="43"/>
  <c r="AR409" i="43" s="1"/>
  <c r="AP404" i="43"/>
  <c r="AO404" i="43"/>
  <c r="AM404" i="43"/>
  <c r="AL404" i="43"/>
  <c r="AJ404" i="43"/>
  <c r="AI404" i="43"/>
  <c r="AG404" i="43"/>
  <c r="AF404" i="43"/>
  <c r="AF409" i="43" s="1"/>
  <c r="AD404" i="43"/>
  <c r="AC404" i="43"/>
  <c r="AA404" i="43"/>
  <c r="Z404" i="43"/>
  <c r="X404" i="43"/>
  <c r="W404" i="43"/>
  <c r="U404" i="43"/>
  <c r="T404" i="43"/>
  <c r="T409" i="43" s="1"/>
  <c r="R404" i="43"/>
  <c r="Q404" i="43"/>
  <c r="O404" i="43"/>
  <c r="N404" i="43"/>
  <c r="L404" i="43"/>
  <c r="K404" i="43"/>
  <c r="I404" i="43"/>
  <c r="H404" i="43"/>
  <c r="H409" i="43" s="1"/>
  <c r="F404" i="43"/>
  <c r="BB401" i="43"/>
  <c r="BA401" i="43"/>
  <c r="AY401" i="43"/>
  <c r="AX401" i="43"/>
  <c r="AV401" i="43"/>
  <c r="AU401" i="43"/>
  <c r="AS401" i="43"/>
  <c r="AR401" i="43"/>
  <c r="AP401" i="43"/>
  <c r="AO401" i="43"/>
  <c r="AM401" i="43"/>
  <c r="AL401" i="43"/>
  <c r="AJ401" i="43"/>
  <c r="AI401" i="43"/>
  <c r="AG401" i="43"/>
  <c r="AF401" i="43"/>
  <c r="AD401" i="43"/>
  <c r="AC401" i="43"/>
  <c r="AA401" i="43"/>
  <c r="Z401" i="43"/>
  <c r="X401" i="43"/>
  <c r="W401" i="43"/>
  <c r="U401" i="43"/>
  <c r="T401" i="43"/>
  <c r="R401" i="43"/>
  <c r="Q401" i="43"/>
  <c r="O401" i="43"/>
  <c r="N401" i="43"/>
  <c r="L401" i="43"/>
  <c r="K401" i="43"/>
  <c r="I401" i="43"/>
  <c r="H401" i="43"/>
  <c r="F401" i="43"/>
  <c r="BB400" i="43"/>
  <c r="BA400" i="43"/>
  <c r="AY400" i="43"/>
  <c r="AX400" i="43"/>
  <c r="AV400" i="43"/>
  <c r="AU400" i="43"/>
  <c r="AS400" i="43"/>
  <c r="AR400" i="43"/>
  <c r="AP400" i="43"/>
  <c r="AO400" i="43"/>
  <c r="AM400" i="43"/>
  <c r="AL400" i="43"/>
  <c r="AJ400" i="43"/>
  <c r="AI400" i="43"/>
  <c r="AG400" i="43"/>
  <c r="AF400" i="43"/>
  <c r="AD400" i="43"/>
  <c r="AC400" i="43"/>
  <c r="AA400" i="43"/>
  <c r="Z400" i="43"/>
  <c r="X400" i="43"/>
  <c r="W400" i="43"/>
  <c r="U400" i="43"/>
  <c r="T400" i="43"/>
  <c r="R400" i="43"/>
  <c r="Q400" i="43"/>
  <c r="O400" i="43"/>
  <c r="N400" i="43"/>
  <c r="L400" i="43"/>
  <c r="K400" i="43"/>
  <c r="I400" i="43"/>
  <c r="H400" i="43"/>
  <c r="F400" i="43"/>
  <c r="BB399" i="43"/>
  <c r="BA399" i="43"/>
  <c r="AY399" i="43"/>
  <c r="AX399" i="43"/>
  <c r="AV399" i="43"/>
  <c r="AU399" i="43"/>
  <c r="AS399" i="43"/>
  <c r="AR399" i="43"/>
  <c r="AP399" i="43"/>
  <c r="AO399" i="43"/>
  <c r="AM399" i="43"/>
  <c r="AL399" i="43"/>
  <c r="AJ399" i="43"/>
  <c r="AI399" i="43"/>
  <c r="AG399" i="43"/>
  <c r="AF399" i="43"/>
  <c r="AD399" i="43"/>
  <c r="AC399" i="43"/>
  <c r="AA399" i="43"/>
  <c r="Z399" i="43"/>
  <c r="X399" i="43"/>
  <c r="W399" i="43"/>
  <c r="U399" i="43"/>
  <c r="T399" i="43"/>
  <c r="R399" i="43"/>
  <c r="Q399" i="43"/>
  <c r="O399" i="43"/>
  <c r="N399" i="43"/>
  <c r="L399" i="43"/>
  <c r="K399" i="43"/>
  <c r="I399" i="43"/>
  <c r="H399" i="43"/>
  <c r="F399" i="43"/>
  <c r="BB398" i="43"/>
  <c r="BA398" i="43"/>
  <c r="AY398" i="43"/>
  <c r="AX398" i="43"/>
  <c r="AX402" i="43" s="1"/>
  <c r="AV398" i="43"/>
  <c r="AU398" i="43"/>
  <c r="AS398" i="43"/>
  <c r="AR398" i="43"/>
  <c r="AR402" i="43" s="1"/>
  <c r="AP398" i="43"/>
  <c r="AO398" i="43"/>
  <c r="AM398" i="43"/>
  <c r="AL398" i="43"/>
  <c r="AL402" i="43" s="1"/>
  <c r="AJ398" i="43"/>
  <c r="AI398" i="43"/>
  <c r="AG398" i="43"/>
  <c r="AF398" i="43"/>
  <c r="AF402" i="43" s="1"/>
  <c r="AD398" i="43"/>
  <c r="AC398" i="43"/>
  <c r="AA398" i="43"/>
  <c r="Z398" i="43"/>
  <c r="Z402" i="43" s="1"/>
  <c r="X398" i="43"/>
  <c r="W398" i="43"/>
  <c r="U398" i="43"/>
  <c r="T398" i="43"/>
  <c r="T402" i="43" s="1"/>
  <c r="R398" i="43"/>
  <c r="Q398" i="43"/>
  <c r="O398" i="43"/>
  <c r="N398" i="43"/>
  <c r="N402" i="43" s="1"/>
  <c r="L398" i="43"/>
  <c r="K398" i="43"/>
  <c r="I398" i="43"/>
  <c r="H398" i="43"/>
  <c r="H402" i="43" s="1"/>
  <c r="F398" i="43"/>
  <c r="BB397" i="43"/>
  <c r="BA397" i="43"/>
  <c r="AY397" i="43"/>
  <c r="AX397" i="43"/>
  <c r="AV397" i="43"/>
  <c r="AU397" i="43"/>
  <c r="AS397" i="43"/>
  <c r="AR397" i="43"/>
  <c r="AP397" i="43"/>
  <c r="AO397" i="43"/>
  <c r="AM397" i="43"/>
  <c r="AL397" i="43"/>
  <c r="AJ397" i="43"/>
  <c r="AI397" i="43"/>
  <c r="AG397" i="43"/>
  <c r="AF397" i="43"/>
  <c r="AD397" i="43"/>
  <c r="AC397" i="43"/>
  <c r="AA397" i="43"/>
  <c r="Z397" i="43"/>
  <c r="X397" i="43"/>
  <c r="W397" i="43"/>
  <c r="U397" i="43"/>
  <c r="T397" i="43"/>
  <c r="R397" i="43"/>
  <c r="Q397" i="43"/>
  <c r="O397" i="43"/>
  <c r="N397" i="43"/>
  <c r="L397" i="43"/>
  <c r="K397" i="43"/>
  <c r="I397" i="43"/>
  <c r="H397" i="43"/>
  <c r="F397" i="43"/>
  <c r="BB394" i="43"/>
  <c r="BA394" i="43"/>
  <c r="AY394" i="43"/>
  <c r="AX394" i="43"/>
  <c r="AV394" i="43"/>
  <c r="AU394" i="43"/>
  <c r="AS394" i="43"/>
  <c r="AR394" i="43"/>
  <c r="AP394" i="43"/>
  <c r="AO394" i="43"/>
  <c r="AM394" i="43"/>
  <c r="AL394" i="43"/>
  <c r="AJ394" i="43"/>
  <c r="AI394" i="43"/>
  <c r="AG394" i="43"/>
  <c r="AF394" i="43"/>
  <c r="AF395" i="43" s="1"/>
  <c r="AD394" i="43"/>
  <c r="AC394" i="43"/>
  <c r="AA394" i="43"/>
  <c r="Z394" i="43"/>
  <c r="X394" i="43"/>
  <c r="W394" i="43"/>
  <c r="U394" i="43"/>
  <c r="T394" i="43"/>
  <c r="R394" i="43"/>
  <c r="Q394" i="43"/>
  <c r="O394" i="43"/>
  <c r="N394" i="43"/>
  <c r="L394" i="43"/>
  <c r="K394" i="43"/>
  <c r="I394" i="43"/>
  <c r="H394" i="43"/>
  <c r="H395" i="43" s="1"/>
  <c r="F394" i="43"/>
  <c r="BB393" i="43"/>
  <c r="BA393" i="43"/>
  <c r="AY393" i="43"/>
  <c r="AX393" i="43"/>
  <c r="AV393" i="43"/>
  <c r="AU393" i="43"/>
  <c r="AS393" i="43"/>
  <c r="AR393" i="43"/>
  <c r="AP393" i="43"/>
  <c r="AO393" i="43"/>
  <c r="AM393" i="43"/>
  <c r="AL393" i="43"/>
  <c r="AJ393" i="43"/>
  <c r="AI393" i="43"/>
  <c r="AG393" i="43"/>
  <c r="AF393" i="43"/>
  <c r="AD393" i="43"/>
  <c r="AC393" i="43"/>
  <c r="AA393" i="43"/>
  <c r="Z393" i="43"/>
  <c r="X393" i="43"/>
  <c r="W393" i="43"/>
  <c r="U393" i="43"/>
  <c r="T393" i="43"/>
  <c r="R393" i="43"/>
  <c r="Q393" i="43"/>
  <c r="O393" i="43"/>
  <c r="N393" i="43"/>
  <c r="L393" i="43"/>
  <c r="K393" i="43"/>
  <c r="I393" i="43"/>
  <c r="H393" i="43"/>
  <c r="F393" i="43"/>
  <c r="BB392" i="43"/>
  <c r="BA392" i="43"/>
  <c r="AY392" i="43"/>
  <c r="AX392" i="43"/>
  <c r="AV392" i="43"/>
  <c r="AU392" i="43"/>
  <c r="AS392" i="43"/>
  <c r="AR392" i="43"/>
  <c r="AP392" i="43"/>
  <c r="AO392" i="43"/>
  <c r="AM392" i="43"/>
  <c r="AL392" i="43"/>
  <c r="AJ392" i="43"/>
  <c r="AI392" i="43"/>
  <c r="AG392" i="43"/>
  <c r="AF392" i="43"/>
  <c r="AD392" i="43"/>
  <c r="AC392" i="43"/>
  <c r="AA392" i="43"/>
  <c r="Z392" i="43"/>
  <c r="X392" i="43"/>
  <c r="W392" i="43"/>
  <c r="U392" i="43"/>
  <c r="T392" i="43"/>
  <c r="R392" i="43"/>
  <c r="Q392" i="43"/>
  <c r="O392" i="43"/>
  <c r="N392" i="43"/>
  <c r="L392" i="43"/>
  <c r="K392" i="43"/>
  <c r="I392" i="43"/>
  <c r="H392" i="43"/>
  <c r="F392" i="43"/>
  <c r="BB391" i="43"/>
  <c r="BA391" i="43"/>
  <c r="AY391" i="43"/>
  <c r="AX391" i="43"/>
  <c r="AV391" i="43"/>
  <c r="AU391" i="43"/>
  <c r="AS391" i="43"/>
  <c r="AR391" i="43"/>
  <c r="AP391" i="43"/>
  <c r="AO391" i="43"/>
  <c r="AM391" i="43"/>
  <c r="AL391" i="43"/>
  <c r="AJ391" i="43"/>
  <c r="AI391" i="43"/>
  <c r="AG391" i="43"/>
  <c r="AF391" i="43"/>
  <c r="AD391" i="43"/>
  <c r="AC391" i="43"/>
  <c r="AA391" i="43"/>
  <c r="Z391" i="43"/>
  <c r="X391" i="43"/>
  <c r="W391" i="43"/>
  <c r="U391" i="43"/>
  <c r="T391" i="43"/>
  <c r="R391" i="43"/>
  <c r="Q391" i="43"/>
  <c r="O391" i="43"/>
  <c r="N391" i="43"/>
  <c r="L391" i="43"/>
  <c r="K391" i="43"/>
  <c r="I391" i="43"/>
  <c r="H391" i="43"/>
  <c r="F391" i="43"/>
  <c r="F395" i="43" s="1"/>
  <c r="BB388" i="43"/>
  <c r="BA388" i="43"/>
  <c r="AY388" i="43"/>
  <c r="AX388" i="43"/>
  <c r="AV388" i="43"/>
  <c r="AU388" i="43"/>
  <c r="AS388" i="43"/>
  <c r="AR388" i="43"/>
  <c r="AP388" i="43"/>
  <c r="AO388" i="43"/>
  <c r="AM388" i="43"/>
  <c r="AL388" i="43"/>
  <c r="AJ388" i="43"/>
  <c r="AI388" i="43"/>
  <c r="AG388" i="43"/>
  <c r="AF388" i="43"/>
  <c r="AD388" i="43"/>
  <c r="AC388" i="43"/>
  <c r="AA388" i="43"/>
  <c r="Z388" i="43"/>
  <c r="X388" i="43"/>
  <c r="W388" i="43"/>
  <c r="U388" i="43"/>
  <c r="T388" i="43"/>
  <c r="R388" i="43"/>
  <c r="Q388" i="43"/>
  <c r="O388" i="43"/>
  <c r="N388" i="43"/>
  <c r="L388" i="43"/>
  <c r="K388" i="43"/>
  <c r="I388" i="43"/>
  <c r="H388" i="43"/>
  <c r="F388" i="43"/>
  <c r="BB387" i="43"/>
  <c r="BA387" i="43"/>
  <c r="AY387" i="43"/>
  <c r="AX387" i="43"/>
  <c r="AV387" i="43"/>
  <c r="AU387" i="43"/>
  <c r="AS387" i="43"/>
  <c r="AR387" i="43"/>
  <c r="AP387" i="43"/>
  <c r="AO387" i="43"/>
  <c r="AM387" i="43"/>
  <c r="AL387" i="43"/>
  <c r="AJ387" i="43"/>
  <c r="AI387" i="43"/>
  <c r="AG387" i="43"/>
  <c r="AF387" i="43"/>
  <c r="AD387" i="43"/>
  <c r="AC387" i="43"/>
  <c r="AA387" i="43"/>
  <c r="Z387" i="43"/>
  <c r="X387" i="43"/>
  <c r="W387" i="43"/>
  <c r="U387" i="43"/>
  <c r="T387" i="43"/>
  <c r="R387" i="43"/>
  <c r="Q387" i="43"/>
  <c r="O387" i="43"/>
  <c r="N387" i="43"/>
  <c r="L387" i="43"/>
  <c r="K387" i="43"/>
  <c r="I387" i="43"/>
  <c r="H387" i="43"/>
  <c r="F387" i="43"/>
  <c r="BB386" i="43"/>
  <c r="BA386" i="43"/>
  <c r="AY386" i="43"/>
  <c r="AX386" i="43"/>
  <c r="AV386" i="43"/>
  <c r="AU386" i="43"/>
  <c r="AS386" i="43"/>
  <c r="AR386" i="43"/>
  <c r="AP386" i="43"/>
  <c r="AO386" i="43"/>
  <c r="AM386" i="43"/>
  <c r="AL386" i="43"/>
  <c r="AJ386" i="43"/>
  <c r="AI386" i="43"/>
  <c r="AG386" i="43"/>
  <c r="AF386" i="43"/>
  <c r="AD386" i="43"/>
  <c r="AC386" i="43"/>
  <c r="AA386" i="43"/>
  <c r="Z386" i="43"/>
  <c r="X386" i="43"/>
  <c r="W386" i="43"/>
  <c r="U386" i="43"/>
  <c r="T386" i="43"/>
  <c r="R386" i="43"/>
  <c r="Q386" i="43"/>
  <c r="O386" i="43"/>
  <c r="N386" i="43"/>
  <c r="L386" i="43"/>
  <c r="K386" i="43"/>
  <c r="I386" i="43"/>
  <c r="H386" i="43"/>
  <c r="F386" i="43"/>
  <c r="BB385" i="43"/>
  <c r="BA385" i="43"/>
  <c r="AY385" i="43"/>
  <c r="AX385" i="43"/>
  <c r="AV385" i="43"/>
  <c r="AU385" i="43"/>
  <c r="AS385" i="43"/>
  <c r="AR385" i="43"/>
  <c r="AP385" i="43"/>
  <c r="AO385" i="43"/>
  <c r="AM385" i="43"/>
  <c r="AL385" i="43"/>
  <c r="AJ385" i="43"/>
  <c r="AI385" i="43"/>
  <c r="AG385" i="43"/>
  <c r="AF385" i="43"/>
  <c r="AD385" i="43"/>
  <c r="AC385" i="43"/>
  <c r="AA385" i="43"/>
  <c r="Z385" i="43"/>
  <c r="X385" i="43"/>
  <c r="W385" i="43"/>
  <c r="U385" i="43"/>
  <c r="T385" i="43"/>
  <c r="R385" i="43"/>
  <c r="Q385" i="43"/>
  <c r="O385" i="43"/>
  <c r="N385" i="43"/>
  <c r="L385" i="43"/>
  <c r="K385" i="43"/>
  <c r="I385" i="43"/>
  <c r="H385" i="43"/>
  <c r="F385" i="43"/>
  <c r="BB384" i="43"/>
  <c r="BA384" i="43"/>
  <c r="AY384" i="43"/>
  <c r="AX384" i="43"/>
  <c r="AV384" i="43"/>
  <c r="AU384" i="43"/>
  <c r="AS384" i="43"/>
  <c r="AR384" i="43"/>
  <c r="AP384" i="43"/>
  <c r="AO384" i="43"/>
  <c r="AM384" i="43"/>
  <c r="AL384" i="43"/>
  <c r="AJ384" i="43"/>
  <c r="AI384" i="43"/>
  <c r="AG384" i="43"/>
  <c r="AF384" i="43"/>
  <c r="AD384" i="43"/>
  <c r="AC384" i="43"/>
  <c r="AA384" i="43"/>
  <c r="Z384" i="43"/>
  <c r="X384" i="43"/>
  <c r="W384" i="43"/>
  <c r="U384" i="43"/>
  <c r="T384" i="43"/>
  <c r="R384" i="43"/>
  <c r="Q384" i="43"/>
  <c r="O384" i="43"/>
  <c r="N384" i="43"/>
  <c r="L384" i="43"/>
  <c r="K384" i="43"/>
  <c r="I384" i="43"/>
  <c r="H384" i="43"/>
  <c r="F384" i="43"/>
  <c r="BB383" i="43"/>
  <c r="BA383" i="43"/>
  <c r="AY383" i="43"/>
  <c r="AX383" i="43"/>
  <c r="AV383" i="43"/>
  <c r="AU383" i="43"/>
  <c r="AS383" i="43"/>
  <c r="AR383" i="43"/>
  <c r="AP383" i="43"/>
  <c r="AO383" i="43"/>
  <c r="AM383" i="43"/>
  <c r="AL383" i="43"/>
  <c r="AJ383" i="43"/>
  <c r="AI383" i="43"/>
  <c r="AG383" i="43"/>
  <c r="AF383" i="43"/>
  <c r="AD383" i="43"/>
  <c r="AC383" i="43"/>
  <c r="AA383" i="43"/>
  <c r="Z383" i="43"/>
  <c r="X383" i="43"/>
  <c r="W383" i="43"/>
  <c r="U383" i="43"/>
  <c r="T383" i="43"/>
  <c r="R383" i="43"/>
  <c r="Q383" i="43"/>
  <c r="O383" i="43"/>
  <c r="N383" i="43"/>
  <c r="L383" i="43"/>
  <c r="K383" i="43"/>
  <c r="I383" i="43"/>
  <c r="H383" i="43"/>
  <c r="F383" i="43"/>
  <c r="BB382" i="43"/>
  <c r="BA382" i="43"/>
  <c r="AY382" i="43"/>
  <c r="AX382" i="43"/>
  <c r="AV382" i="43"/>
  <c r="AU382" i="43"/>
  <c r="AS382" i="43"/>
  <c r="AR382" i="43"/>
  <c r="AP382" i="43"/>
  <c r="AO382" i="43"/>
  <c r="AM382" i="43"/>
  <c r="AL382" i="43"/>
  <c r="AJ382" i="43"/>
  <c r="AI382" i="43"/>
  <c r="AG382" i="43"/>
  <c r="AF382" i="43"/>
  <c r="AD382" i="43"/>
  <c r="AC382" i="43"/>
  <c r="AA382" i="43"/>
  <c r="Z382" i="43"/>
  <c r="X382" i="43"/>
  <c r="W382" i="43"/>
  <c r="U382" i="43"/>
  <c r="T382" i="43"/>
  <c r="R382" i="43"/>
  <c r="Q382" i="43"/>
  <c r="O382" i="43"/>
  <c r="N382" i="43"/>
  <c r="L382" i="43"/>
  <c r="K382" i="43"/>
  <c r="I382" i="43"/>
  <c r="H382" i="43"/>
  <c r="F382" i="43"/>
  <c r="BB381" i="43"/>
  <c r="BA381" i="43"/>
  <c r="AY381" i="43"/>
  <c r="AX381" i="43"/>
  <c r="AV381" i="43"/>
  <c r="AU381" i="43"/>
  <c r="AS381" i="43"/>
  <c r="AR381" i="43"/>
  <c r="AP381" i="43"/>
  <c r="AO381" i="43"/>
  <c r="AM381" i="43"/>
  <c r="AL381" i="43"/>
  <c r="AJ381" i="43"/>
  <c r="AI381" i="43"/>
  <c r="AG381" i="43"/>
  <c r="AF381" i="43"/>
  <c r="AD381" i="43"/>
  <c r="AC381" i="43"/>
  <c r="AA381" i="43"/>
  <c r="Z381" i="43"/>
  <c r="X381" i="43"/>
  <c r="W381" i="43"/>
  <c r="U381" i="43"/>
  <c r="T381" i="43"/>
  <c r="R381" i="43"/>
  <c r="Q381" i="43"/>
  <c r="O381" i="43"/>
  <c r="N381" i="43"/>
  <c r="L381" i="43"/>
  <c r="K381" i="43"/>
  <c r="I381" i="43"/>
  <c r="H381" i="43"/>
  <c r="F381" i="43"/>
  <c r="BB380" i="43"/>
  <c r="BA380" i="43"/>
  <c r="BA389" i="43" s="1"/>
  <c r="AY380" i="43"/>
  <c r="AX380" i="43"/>
  <c r="AV380" i="43"/>
  <c r="AU380" i="43"/>
  <c r="AU389" i="43" s="1"/>
  <c r="AS380" i="43"/>
  <c r="AR380" i="43"/>
  <c r="AP380" i="43"/>
  <c r="AO380" i="43"/>
  <c r="AO389" i="43" s="1"/>
  <c r="AM380" i="43"/>
  <c r="AL380" i="43"/>
  <c r="AJ380" i="43"/>
  <c r="AI380" i="43"/>
  <c r="AI389" i="43" s="1"/>
  <c r="AG380" i="43"/>
  <c r="AF380" i="43"/>
  <c r="AD380" i="43"/>
  <c r="AC380" i="43"/>
  <c r="AC389" i="43" s="1"/>
  <c r="AA380" i="43"/>
  <c r="Z380" i="43"/>
  <c r="X380" i="43"/>
  <c r="W380" i="43"/>
  <c r="W389" i="43" s="1"/>
  <c r="U380" i="43"/>
  <c r="T380" i="43"/>
  <c r="R380" i="43"/>
  <c r="Q380" i="43"/>
  <c r="Q389" i="43" s="1"/>
  <c r="O380" i="43"/>
  <c r="N380" i="43"/>
  <c r="L380" i="43"/>
  <c r="K380" i="43"/>
  <c r="K389" i="43" s="1"/>
  <c r="I380" i="43"/>
  <c r="H380" i="43"/>
  <c r="F380" i="43"/>
  <c r="BB377" i="43"/>
  <c r="BA377" i="43"/>
  <c r="AY377" i="43"/>
  <c r="AX377" i="43"/>
  <c r="AV377" i="43"/>
  <c r="AU377" i="43"/>
  <c r="AS377" i="43"/>
  <c r="AR377" i="43"/>
  <c r="AP377" i="43"/>
  <c r="AO377" i="43"/>
  <c r="AM377" i="43"/>
  <c r="AL377" i="43"/>
  <c r="AJ377" i="43"/>
  <c r="AI377" i="43"/>
  <c r="AG377" i="43"/>
  <c r="AF377" i="43"/>
  <c r="AD377" i="43"/>
  <c r="AC377" i="43"/>
  <c r="AA377" i="43"/>
  <c r="Z377" i="43"/>
  <c r="X377" i="43"/>
  <c r="W377" i="43"/>
  <c r="U377" i="43"/>
  <c r="T377" i="43"/>
  <c r="R377" i="43"/>
  <c r="Q377" i="43"/>
  <c r="O377" i="43"/>
  <c r="N377" i="43"/>
  <c r="L377" i="43"/>
  <c r="K377" i="43"/>
  <c r="I377" i="43"/>
  <c r="H377" i="43"/>
  <c r="F377" i="43"/>
  <c r="BB376" i="43"/>
  <c r="BA376" i="43"/>
  <c r="AY376" i="43"/>
  <c r="AX376" i="43"/>
  <c r="AV376" i="43"/>
  <c r="AU376" i="43"/>
  <c r="AS376" i="43"/>
  <c r="AR376" i="43"/>
  <c r="AP376" i="43"/>
  <c r="AO376" i="43"/>
  <c r="AM376" i="43"/>
  <c r="AL376" i="43"/>
  <c r="AJ376" i="43"/>
  <c r="AI376" i="43"/>
  <c r="AG376" i="43"/>
  <c r="AF376" i="43"/>
  <c r="AD376" i="43"/>
  <c r="AC376" i="43"/>
  <c r="AA376" i="43"/>
  <c r="Z376" i="43"/>
  <c r="X376" i="43"/>
  <c r="W376" i="43"/>
  <c r="U376" i="43"/>
  <c r="T376" i="43"/>
  <c r="R376" i="43"/>
  <c r="Q376" i="43"/>
  <c r="O376" i="43"/>
  <c r="N376" i="43"/>
  <c r="L376" i="43"/>
  <c r="K376" i="43"/>
  <c r="I376" i="43"/>
  <c r="H376" i="43"/>
  <c r="F376" i="43"/>
  <c r="BB375" i="43"/>
  <c r="BA375" i="43"/>
  <c r="AY375" i="43"/>
  <c r="AX375" i="43"/>
  <c r="AV375" i="43"/>
  <c r="AU375" i="43"/>
  <c r="AS375" i="43"/>
  <c r="AR375" i="43"/>
  <c r="AP375" i="43"/>
  <c r="AO375" i="43"/>
  <c r="AM375" i="43"/>
  <c r="AL375" i="43"/>
  <c r="AJ375" i="43"/>
  <c r="AI375" i="43"/>
  <c r="AG375" i="43"/>
  <c r="AF375" i="43"/>
  <c r="AD375" i="43"/>
  <c r="AC375" i="43"/>
  <c r="AA375" i="43"/>
  <c r="Z375" i="43"/>
  <c r="X375" i="43"/>
  <c r="W375" i="43"/>
  <c r="U375" i="43"/>
  <c r="T375" i="43"/>
  <c r="R375" i="43"/>
  <c r="Q375" i="43"/>
  <c r="O375" i="43"/>
  <c r="N375" i="43"/>
  <c r="L375" i="43"/>
  <c r="K375" i="43"/>
  <c r="I375" i="43"/>
  <c r="H375" i="43"/>
  <c r="F375" i="43"/>
  <c r="BB374" i="43"/>
  <c r="BA374" i="43"/>
  <c r="AY374" i="43"/>
  <c r="AX374" i="43"/>
  <c r="AV374" i="43"/>
  <c r="AU374" i="43"/>
  <c r="AS374" i="43"/>
  <c r="AR374" i="43"/>
  <c r="AP374" i="43"/>
  <c r="AO374" i="43"/>
  <c r="AM374" i="43"/>
  <c r="AL374" i="43"/>
  <c r="AJ374" i="43"/>
  <c r="AI374" i="43"/>
  <c r="AG374" i="43"/>
  <c r="AF374" i="43"/>
  <c r="AD374" i="43"/>
  <c r="AC374" i="43"/>
  <c r="AA374" i="43"/>
  <c r="Z374" i="43"/>
  <c r="X374" i="43"/>
  <c r="W374" i="43"/>
  <c r="U374" i="43"/>
  <c r="T374" i="43"/>
  <c r="R374" i="43"/>
  <c r="Q374" i="43"/>
  <c r="O374" i="43"/>
  <c r="N374" i="43"/>
  <c r="L374" i="43"/>
  <c r="K374" i="43"/>
  <c r="I374" i="43"/>
  <c r="H374" i="43"/>
  <c r="F374" i="43"/>
  <c r="BB373" i="43"/>
  <c r="BA373" i="43"/>
  <c r="AY373" i="43"/>
  <c r="AX373" i="43"/>
  <c r="AV373" i="43"/>
  <c r="AU373" i="43"/>
  <c r="AS373" i="43"/>
  <c r="AR373" i="43"/>
  <c r="AP373" i="43"/>
  <c r="AO373" i="43"/>
  <c r="AM373" i="43"/>
  <c r="AL373" i="43"/>
  <c r="AJ373" i="43"/>
  <c r="AI373" i="43"/>
  <c r="AG373" i="43"/>
  <c r="AF373" i="43"/>
  <c r="AD373" i="43"/>
  <c r="AC373" i="43"/>
  <c r="AA373" i="43"/>
  <c r="Z373" i="43"/>
  <c r="X373" i="43"/>
  <c r="W373" i="43"/>
  <c r="U373" i="43"/>
  <c r="T373" i="43"/>
  <c r="R373" i="43"/>
  <c r="Q373" i="43"/>
  <c r="O373" i="43"/>
  <c r="N373" i="43"/>
  <c r="L373" i="43"/>
  <c r="K373" i="43"/>
  <c r="I373" i="43"/>
  <c r="H373" i="43"/>
  <c r="F373" i="43"/>
  <c r="BB372" i="43"/>
  <c r="BA372" i="43"/>
  <c r="AY372" i="43"/>
  <c r="AX372" i="43"/>
  <c r="AV372" i="43"/>
  <c r="AU372" i="43"/>
  <c r="AU378" i="43" s="1"/>
  <c r="AS372" i="43"/>
  <c r="AR372" i="43"/>
  <c r="AP372" i="43"/>
  <c r="AO372" i="43"/>
  <c r="AM372" i="43"/>
  <c r="AL372" i="43"/>
  <c r="AJ372" i="43"/>
  <c r="AI372" i="43"/>
  <c r="AG372" i="43"/>
  <c r="AF372" i="43"/>
  <c r="AD372" i="43"/>
  <c r="AC372" i="43"/>
  <c r="AA372" i="43"/>
  <c r="Z372" i="43"/>
  <c r="X372" i="43"/>
  <c r="W372" i="43"/>
  <c r="W378" i="43" s="1"/>
  <c r="U372" i="43"/>
  <c r="T372" i="43"/>
  <c r="R372" i="43"/>
  <c r="Q372" i="43"/>
  <c r="O372" i="43"/>
  <c r="N372" i="43"/>
  <c r="L372" i="43"/>
  <c r="K372" i="43"/>
  <c r="I372" i="43"/>
  <c r="H372" i="43"/>
  <c r="F372" i="43"/>
  <c r="BB371" i="43"/>
  <c r="BA371" i="43"/>
  <c r="AY371" i="43"/>
  <c r="AX371" i="43"/>
  <c r="AV371" i="43"/>
  <c r="AU371" i="43"/>
  <c r="AS371" i="43"/>
  <c r="AR371" i="43"/>
  <c r="AP371" i="43"/>
  <c r="AO371" i="43"/>
  <c r="AM371" i="43"/>
  <c r="AL371" i="43"/>
  <c r="AJ371" i="43"/>
  <c r="AI371" i="43"/>
  <c r="AG371" i="43"/>
  <c r="AF371" i="43"/>
  <c r="AD371" i="43"/>
  <c r="AC371" i="43"/>
  <c r="AA371" i="43"/>
  <c r="Z371" i="43"/>
  <c r="X371" i="43"/>
  <c r="W371" i="43"/>
  <c r="U371" i="43"/>
  <c r="T371" i="43"/>
  <c r="R371" i="43"/>
  <c r="Q371" i="43"/>
  <c r="O371" i="43"/>
  <c r="N371" i="43"/>
  <c r="L371" i="43"/>
  <c r="K371" i="43"/>
  <c r="I371" i="43"/>
  <c r="H371" i="43"/>
  <c r="F371" i="43"/>
  <c r="BB370" i="43"/>
  <c r="BA370" i="43"/>
  <c r="AY370" i="43"/>
  <c r="AX370" i="43"/>
  <c r="AX378" i="43" s="1"/>
  <c r="AV370" i="43"/>
  <c r="AU370" i="43"/>
  <c r="AS370" i="43"/>
  <c r="AR370" i="43"/>
  <c r="AR378" i="43" s="1"/>
  <c r="AP370" i="43"/>
  <c r="AO370" i="43"/>
  <c r="AM370" i="43"/>
  <c r="AL370" i="43"/>
  <c r="AL378" i="43" s="1"/>
  <c r="AJ370" i="43"/>
  <c r="AI370" i="43"/>
  <c r="AG370" i="43"/>
  <c r="AF370" i="43"/>
  <c r="AF378" i="43" s="1"/>
  <c r="AD370" i="43"/>
  <c r="AC370" i="43"/>
  <c r="AA370" i="43"/>
  <c r="Z370" i="43"/>
  <c r="Z378" i="43" s="1"/>
  <c r="X370" i="43"/>
  <c r="W370" i="43"/>
  <c r="U370" i="43"/>
  <c r="T370" i="43"/>
  <c r="T378" i="43" s="1"/>
  <c r="R370" i="43"/>
  <c r="Q370" i="43"/>
  <c r="O370" i="43"/>
  <c r="N370" i="43"/>
  <c r="N378" i="43" s="1"/>
  <c r="L370" i="43"/>
  <c r="K370" i="43"/>
  <c r="I370" i="43"/>
  <c r="H370" i="43"/>
  <c r="H378" i="43" s="1"/>
  <c r="F370" i="43"/>
  <c r="BB367" i="43"/>
  <c r="BA367" i="43"/>
  <c r="AY367" i="43"/>
  <c r="AX367" i="43"/>
  <c r="AV367" i="43"/>
  <c r="AU367" i="43"/>
  <c r="AS367" i="43"/>
  <c r="AR367" i="43"/>
  <c r="AP367" i="43"/>
  <c r="AO367" i="43"/>
  <c r="AM367" i="43"/>
  <c r="AL367" i="43"/>
  <c r="AJ367" i="43"/>
  <c r="AI367" i="43"/>
  <c r="AG367" i="43"/>
  <c r="AF367" i="43"/>
  <c r="AD367" i="43"/>
  <c r="AC367" i="43"/>
  <c r="AA367" i="43"/>
  <c r="Z367" i="43"/>
  <c r="X367" i="43"/>
  <c r="W367" i="43"/>
  <c r="U367" i="43"/>
  <c r="T367" i="43"/>
  <c r="R367" i="43"/>
  <c r="Q367" i="43"/>
  <c r="O367" i="43"/>
  <c r="N367" i="43"/>
  <c r="L367" i="43"/>
  <c r="K367" i="43"/>
  <c r="I367" i="43"/>
  <c r="H367" i="43"/>
  <c r="F367" i="43"/>
  <c r="BB366" i="43"/>
  <c r="BA366" i="43"/>
  <c r="BA368" i="43" s="1"/>
  <c r="AY366" i="43"/>
  <c r="AX366" i="43"/>
  <c r="AX368" i="43" s="1"/>
  <c r="AV366" i="43"/>
  <c r="AU366" i="43"/>
  <c r="AU368" i="43" s="1"/>
  <c r="AS366" i="43"/>
  <c r="AR366" i="43"/>
  <c r="AR368" i="43" s="1"/>
  <c r="AP366" i="43"/>
  <c r="AO366" i="43"/>
  <c r="AO368" i="43" s="1"/>
  <c r="AM366" i="43"/>
  <c r="AL366" i="43"/>
  <c r="AL368" i="43" s="1"/>
  <c r="AJ366" i="43"/>
  <c r="AI366" i="43"/>
  <c r="AI368" i="43" s="1"/>
  <c r="AG366" i="43"/>
  <c r="AF366" i="43"/>
  <c r="AF368" i="43" s="1"/>
  <c r="AD366" i="43"/>
  <c r="AC366" i="43"/>
  <c r="AC368" i="43" s="1"/>
  <c r="AA366" i="43"/>
  <c r="Z366" i="43"/>
  <c r="Z368" i="43" s="1"/>
  <c r="X366" i="43"/>
  <c r="W366" i="43"/>
  <c r="W368" i="43" s="1"/>
  <c r="U366" i="43"/>
  <c r="T366" i="43"/>
  <c r="T368" i="43" s="1"/>
  <c r="R366" i="43"/>
  <c r="Q366" i="43"/>
  <c r="Q368" i="43" s="1"/>
  <c r="O366" i="43"/>
  <c r="N366" i="43"/>
  <c r="N368" i="43" s="1"/>
  <c r="L366" i="43"/>
  <c r="K366" i="43"/>
  <c r="K368" i="43" s="1"/>
  <c r="I366" i="43"/>
  <c r="H366" i="43"/>
  <c r="H368" i="43" s="1"/>
  <c r="F366" i="43"/>
  <c r="BB363" i="43"/>
  <c r="BA363" i="43"/>
  <c r="AY363" i="43"/>
  <c r="AX363" i="43"/>
  <c r="AV363" i="43"/>
  <c r="AU363" i="43"/>
  <c r="AS363" i="43"/>
  <c r="AR363" i="43"/>
  <c r="AP363" i="43"/>
  <c r="AO363" i="43"/>
  <c r="AM363" i="43"/>
  <c r="AL363" i="43"/>
  <c r="AJ363" i="43"/>
  <c r="AI363" i="43"/>
  <c r="AG363" i="43"/>
  <c r="AF363" i="43"/>
  <c r="AD363" i="43"/>
  <c r="AC363" i="43"/>
  <c r="AA363" i="43"/>
  <c r="Z363" i="43"/>
  <c r="X363" i="43"/>
  <c r="W363" i="43"/>
  <c r="U363" i="43"/>
  <c r="T363" i="43"/>
  <c r="R363" i="43"/>
  <c r="Q363" i="43"/>
  <c r="O363" i="43"/>
  <c r="N363" i="43"/>
  <c r="L363" i="43"/>
  <c r="K363" i="43"/>
  <c r="I363" i="43"/>
  <c r="H363" i="43"/>
  <c r="F363" i="43"/>
  <c r="BB362" i="43"/>
  <c r="BA362" i="43"/>
  <c r="AY362" i="43"/>
  <c r="AX362" i="43"/>
  <c r="AV362" i="43"/>
  <c r="AU362" i="43"/>
  <c r="AS362" i="43"/>
  <c r="AR362" i="43"/>
  <c r="AP362" i="43"/>
  <c r="AO362" i="43"/>
  <c r="AM362" i="43"/>
  <c r="AL362" i="43"/>
  <c r="AJ362" i="43"/>
  <c r="AI362" i="43"/>
  <c r="AG362" i="43"/>
  <c r="AF362" i="43"/>
  <c r="AD362" i="43"/>
  <c r="AC362" i="43"/>
  <c r="AA362" i="43"/>
  <c r="Z362" i="43"/>
  <c r="X362" i="43"/>
  <c r="W362" i="43"/>
  <c r="U362" i="43"/>
  <c r="T362" i="43"/>
  <c r="R362" i="43"/>
  <c r="Q362" i="43"/>
  <c r="O362" i="43"/>
  <c r="N362" i="43"/>
  <c r="L362" i="43"/>
  <c r="K362" i="43"/>
  <c r="I362" i="43"/>
  <c r="H362" i="43"/>
  <c r="F362" i="43"/>
  <c r="BB361" i="43"/>
  <c r="BA361" i="43"/>
  <c r="AY361" i="43"/>
  <c r="AX361" i="43"/>
  <c r="AV361" i="43"/>
  <c r="AU361" i="43"/>
  <c r="AS361" i="43"/>
  <c r="AR361" i="43"/>
  <c r="AP361" i="43"/>
  <c r="AO361" i="43"/>
  <c r="AM361" i="43"/>
  <c r="AL361" i="43"/>
  <c r="AJ361" i="43"/>
  <c r="AI361" i="43"/>
  <c r="AG361" i="43"/>
  <c r="AF361" i="43"/>
  <c r="AD361" i="43"/>
  <c r="AC361" i="43"/>
  <c r="AA361" i="43"/>
  <c r="Z361" i="43"/>
  <c r="X361" i="43"/>
  <c r="W361" i="43"/>
  <c r="U361" i="43"/>
  <c r="T361" i="43"/>
  <c r="R361" i="43"/>
  <c r="Q361" i="43"/>
  <c r="O361" i="43"/>
  <c r="N361" i="43"/>
  <c r="L361" i="43"/>
  <c r="K361" i="43"/>
  <c r="I361" i="43"/>
  <c r="H361" i="43"/>
  <c r="F361" i="43"/>
  <c r="BB360" i="43"/>
  <c r="BA360" i="43"/>
  <c r="AY360" i="43"/>
  <c r="AX360" i="43"/>
  <c r="AV360" i="43"/>
  <c r="AU360" i="43"/>
  <c r="AS360" i="43"/>
  <c r="AR360" i="43"/>
  <c r="AP360" i="43"/>
  <c r="AO360" i="43"/>
  <c r="AM360" i="43"/>
  <c r="AL360" i="43"/>
  <c r="AJ360" i="43"/>
  <c r="AI360" i="43"/>
  <c r="AG360" i="43"/>
  <c r="AF360" i="43"/>
  <c r="AD360" i="43"/>
  <c r="AC360" i="43"/>
  <c r="AA360" i="43"/>
  <c r="Z360" i="43"/>
  <c r="X360" i="43"/>
  <c r="W360" i="43"/>
  <c r="U360" i="43"/>
  <c r="T360" i="43"/>
  <c r="R360" i="43"/>
  <c r="Q360" i="43"/>
  <c r="O360" i="43"/>
  <c r="N360" i="43"/>
  <c r="L360" i="43"/>
  <c r="K360" i="43"/>
  <c r="I360" i="43"/>
  <c r="H360" i="43"/>
  <c r="F360" i="43"/>
  <c r="BB359" i="43"/>
  <c r="BA359" i="43"/>
  <c r="AY359" i="43"/>
  <c r="AX359" i="43"/>
  <c r="AV359" i="43"/>
  <c r="AU359" i="43"/>
  <c r="AS359" i="43"/>
  <c r="AR359" i="43"/>
  <c r="AP359" i="43"/>
  <c r="AO359" i="43"/>
  <c r="AM359" i="43"/>
  <c r="AL359" i="43"/>
  <c r="AJ359" i="43"/>
  <c r="AI359" i="43"/>
  <c r="AG359" i="43"/>
  <c r="AF359" i="43"/>
  <c r="AD359" i="43"/>
  <c r="AC359" i="43"/>
  <c r="AA359" i="43"/>
  <c r="Z359" i="43"/>
  <c r="X359" i="43"/>
  <c r="W359" i="43"/>
  <c r="U359" i="43"/>
  <c r="T359" i="43"/>
  <c r="R359" i="43"/>
  <c r="Q359" i="43"/>
  <c r="O359" i="43"/>
  <c r="N359" i="43"/>
  <c r="L359" i="43"/>
  <c r="K359" i="43"/>
  <c r="I359" i="43"/>
  <c r="H359" i="43"/>
  <c r="F359" i="43"/>
  <c r="BB358" i="43"/>
  <c r="BA358" i="43"/>
  <c r="AY358" i="43"/>
  <c r="AX358" i="43"/>
  <c r="AV358" i="43"/>
  <c r="AU358" i="43"/>
  <c r="AS358" i="43"/>
  <c r="AR358" i="43"/>
  <c r="AP358" i="43"/>
  <c r="AO358" i="43"/>
  <c r="AM358" i="43"/>
  <c r="AL358" i="43"/>
  <c r="AJ358" i="43"/>
  <c r="AI358" i="43"/>
  <c r="AG358" i="43"/>
  <c r="AF358" i="43"/>
  <c r="AD358" i="43"/>
  <c r="AC358" i="43"/>
  <c r="AA358" i="43"/>
  <c r="Z358" i="43"/>
  <c r="X358" i="43"/>
  <c r="W358" i="43"/>
  <c r="U358" i="43"/>
  <c r="T358" i="43"/>
  <c r="R358" i="43"/>
  <c r="Q358" i="43"/>
  <c r="O358" i="43"/>
  <c r="N358" i="43"/>
  <c r="L358" i="43"/>
  <c r="K358" i="43"/>
  <c r="I358" i="43"/>
  <c r="H358" i="43"/>
  <c r="F358" i="43"/>
  <c r="BB357" i="43"/>
  <c r="BA357" i="43"/>
  <c r="AY357" i="43"/>
  <c r="AX357" i="43"/>
  <c r="AV357" i="43"/>
  <c r="AU357" i="43"/>
  <c r="AS357" i="43"/>
  <c r="AR357" i="43"/>
  <c r="AP357" i="43"/>
  <c r="AO357" i="43"/>
  <c r="AM357" i="43"/>
  <c r="AL357" i="43"/>
  <c r="AJ357" i="43"/>
  <c r="AI357" i="43"/>
  <c r="AG357" i="43"/>
  <c r="AF357" i="43"/>
  <c r="AD357" i="43"/>
  <c r="AC357" i="43"/>
  <c r="AA357" i="43"/>
  <c r="Z357" i="43"/>
  <c r="X357" i="43"/>
  <c r="W357" i="43"/>
  <c r="U357" i="43"/>
  <c r="T357" i="43"/>
  <c r="R357" i="43"/>
  <c r="Q357" i="43"/>
  <c r="O357" i="43"/>
  <c r="N357" i="43"/>
  <c r="L357" i="43"/>
  <c r="K357" i="43"/>
  <c r="I357" i="43"/>
  <c r="H357" i="43"/>
  <c r="F357" i="43"/>
  <c r="BB356" i="43"/>
  <c r="BA356" i="43"/>
  <c r="AY356" i="43"/>
  <c r="AX356" i="43"/>
  <c r="AV356" i="43"/>
  <c r="AU356" i="43"/>
  <c r="AS356" i="43"/>
  <c r="AR356" i="43"/>
  <c r="AP356" i="43"/>
  <c r="AO356" i="43"/>
  <c r="AM356" i="43"/>
  <c r="AL356" i="43"/>
  <c r="AJ356" i="43"/>
  <c r="AI356" i="43"/>
  <c r="AG356" i="43"/>
  <c r="AF356" i="43"/>
  <c r="AD356" i="43"/>
  <c r="AC356" i="43"/>
  <c r="AA356" i="43"/>
  <c r="Z356" i="43"/>
  <c r="X356" i="43"/>
  <c r="W356" i="43"/>
  <c r="U356" i="43"/>
  <c r="T356" i="43"/>
  <c r="R356" i="43"/>
  <c r="Q356" i="43"/>
  <c r="O356" i="43"/>
  <c r="N356" i="43"/>
  <c r="L356" i="43"/>
  <c r="K356" i="43"/>
  <c r="I356" i="43"/>
  <c r="H356" i="43"/>
  <c r="F356" i="43"/>
  <c r="BB355" i="43"/>
  <c r="BA355" i="43"/>
  <c r="AY355" i="43"/>
  <c r="AX355" i="43"/>
  <c r="AV355" i="43"/>
  <c r="AU355" i="43"/>
  <c r="AS355" i="43"/>
  <c r="AR355" i="43"/>
  <c r="AP355" i="43"/>
  <c r="AO355" i="43"/>
  <c r="AM355" i="43"/>
  <c r="AL355" i="43"/>
  <c r="AJ355" i="43"/>
  <c r="AI355" i="43"/>
  <c r="AG355" i="43"/>
  <c r="AF355" i="43"/>
  <c r="AD355" i="43"/>
  <c r="AC355" i="43"/>
  <c r="AA355" i="43"/>
  <c r="Z355" i="43"/>
  <c r="X355" i="43"/>
  <c r="W355" i="43"/>
  <c r="U355" i="43"/>
  <c r="T355" i="43"/>
  <c r="R355" i="43"/>
  <c r="Q355" i="43"/>
  <c r="O355" i="43"/>
  <c r="N355" i="43"/>
  <c r="L355" i="43"/>
  <c r="K355" i="43"/>
  <c r="I355" i="43"/>
  <c r="H355" i="43"/>
  <c r="F355" i="43"/>
  <c r="BB354" i="43"/>
  <c r="BA354" i="43"/>
  <c r="AY354" i="43"/>
  <c r="AX354" i="43"/>
  <c r="AV354" i="43"/>
  <c r="AU354" i="43"/>
  <c r="AS354" i="43"/>
  <c r="AR354" i="43"/>
  <c r="AP354" i="43"/>
  <c r="AO354" i="43"/>
  <c r="AM354" i="43"/>
  <c r="AL354" i="43"/>
  <c r="AJ354" i="43"/>
  <c r="AI354" i="43"/>
  <c r="AG354" i="43"/>
  <c r="AF354" i="43"/>
  <c r="AD354" i="43"/>
  <c r="AC354" i="43"/>
  <c r="AA354" i="43"/>
  <c r="Z354" i="43"/>
  <c r="X354" i="43"/>
  <c r="W354" i="43"/>
  <c r="U354" i="43"/>
  <c r="T354" i="43"/>
  <c r="R354" i="43"/>
  <c r="Q354" i="43"/>
  <c r="O354" i="43"/>
  <c r="N354" i="43"/>
  <c r="L354" i="43"/>
  <c r="K354" i="43"/>
  <c r="I354" i="43"/>
  <c r="H354" i="43"/>
  <c r="F354" i="43"/>
  <c r="BB353" i="43"/>
  <c r="BA353" i="43"/>
  <c r="AY353" i="43"/>
  <c r="AX353" i="43"/>
  <c r="AV353" i="43"/>
  <c r="AU353" i="43"/>
  <c r="AS353" i="43"/>
  <c r="AR353" i="43"/>
  <c r="AP353" i="43"/>
  <c r="AO353" i="43"/>
  <c r="AM353" i="43"/>
  <c r="AL353" i="43"/>
  <c r="AJ353" i="43"/>
  <c r="AI353" i="43"/>
  <c r="AG353" i="43"/>
  <c r="AF353" i="43"/>
  <c r="AD353" i="43"/>
  <c r="AC353" i="43"/>
  <c r="AA353" i="43"/>
  <c r="Z353" i="43"/>
  <c r="X353" i="43"/>
  <c r="W353" i="43"/>
  <c r="U353" i="43"/>
  <c r="T353" i="43"/>
  <c r="R353" i="43"/>
  <c r="Q353" i="43"/>
  <c r="O353" i="43"/>
  <c r="N353" i="43"/>
  <c r="L353" i="43"/>
  <c r="K353" i="43"/>
  <c r="I353" i="43"/>
  <c r="H353" i="43"/>
  <c r="F353" i="43"/>
  <c r="BB352" i="43"/>
  <c r="BA352" i="43"/>
  <c r="AY352" i="43"/>
  <c r="AX352" i="43"/>
  <c r="AV352" i="43"/>
  <c r="AU352" i="43"/>
  <c r="AS352" i="43"/>
  <c r="AR352" i="43"/>
  <c r="AP352" i="43"/>
  <c r="AO352" i="43"/>
  <c r="AM352" i="43"/>
  <c r="AL352" i="43"/>
  <c r="AJ352" i="43"/>
  <c r="AI352" i="43"/>
  <c r="AG352" i="43"/>
  <c r="AF352" i="43"/>
  <c r="AD352" i="43"/>
  <c r="AC352" i="43"/>
  <c r="AA352" i="43"/>
  <c r="Z352" i="43"/>
  <c r="X352" i="43"/>
  <c r="W352" i="43"/>
  <c r="U352" i="43"/>
  <c r="T352" i="43"/>
  <c r="R352" i="43"/>
  <c r="Q352" i="43"/>
  <c r="O352" i="43"/>
  <c r="N352" i="43"/>
  <c r="L352" i="43"/>
  <c r="K352" i="43"/>
  <c r="I352" i="43"/>
  <c r="H352" i="43"/>
  <c r="F352" i="43"/>
  <c r="BB351" i="43"/>
  <c r="BA351" i="43"/>
  <c r="AY351" i="43"/>
  <c r="AX351" i="43"/>
  <c r="AV351" i="43"/>
  <c r="AU351" i="43"/>
  <c r="AS351" i="43"/>
  <c r="AR351" i="43"/>
  <c r="AP351" i="43"/>
  <c r="AO351" i="43"/>
  <c r="AM351" i="43"/>
  <c r="AL351" i="43"/>
  <c r="AJ351" i="43"/>
  <c r="AI351" i="43"/>
  <c r="AG351" i="43"/>
  <c r="AF351" i="43"/>
  <c r="AD351" i="43"/>
  <c r="AC351" i="43"/>
  <c r="AA351" i="43"/>
  <c r="Z351" i="43"/>
  <c r="X351" i="43"/>
  <c r="W351" i="43"/>
  <c r="U351" i="43"/>
  <c r="T351" i="43"/>
  <c r="R351" i="43"/>
  <c r="Q351" i="43"/>
  <c r="O351" i="43"/>
  <c r="N351" i="43"/>
  <c r="L351" i="43"/>
  <c r="K351" i="43"/>
  <c r="I351" i="43"/>
  <c r="H351" i="43"/>
  <c r="F351" i="43"/>
  <c r="BB350" i="43"/>
  <c r="BA350" i="43"/>
  <c r="AY350" i="43"/>
  <c r="AX350" i="43"/>
  <c r="AV350" i="43"/>
  <c r="AU350" i="43"/>
  <c r="AS350" i="43"/>
  <c r="AR350" i="43"/>
  <c r="AP350" i="43"/>
  <c r="AO350" i="43"/>
  <c r="AM350" i="43"/>
  <c r="AL350" i="43"/>
  <c r="AJ350" i="43"/>
  <c r="AI350" i="43"/>
  <c r="AG350" i="43"/>
  <c r="AF350" i="43"/>
  <c r="AD350" i="43"/>
  <c r="AC350" i="43"/>
  <c r="AA350" i="43"/>
  <c r="Z350" i="43"/>
  <c r="X350" i="43"/>
  <c r="W350" i="43"/>
  <c r="U350" i="43"/>
  <c r="T350" i="43"/>
  <c r="R350" i="43"/>
  <c r="Q350" i="43"/>
  <c r="O350" i="43"/>
  <c r="N350" i="43"/>
  <c r="L350" i="43"/>
  <c r="K350" i="43"/>
  <c r="I350" i="43"/>
  <c r="H350" i="43"/>
  <c r="F350" i="43"/>
  <c r="BB349" i="43"/>
  <c r="BA349" i="43"/>
  <c r="AY349" i="43"/>
  <c r="AX349" i="43"/>
  <c r="AV349" i="43"/>
  <c r="AU349" i="43"/>
  <c r="AS349" i="43"/>
  <c r="AR349" i="43"/>
  <c r="AP349" i="43"/>
  <c r="AO349" i="43"/>
  <c r="AM349" i="43"/>
  <c r="AL349" i="43"/>
  <c r="AJ349" i="43"/>
  <c r="AI349" i="43"/>
  <c r="AG349" i="43"/>
  <c r="AF349" i="43"/>
  <c r="AD349" i="43"/>
  <c r="AC349" i="43"/>
  <c r="AA349" i="43"/>
  <c r="Z349" i="43"/>
  <c r="X349" i="43"/>
  <c r="W349" i="43"/>
  <c r="U349" i="43"/>
  <c r="T349" i="43"/>
  <c r="R349" i="43"/>
  <c r="Q349" i="43"/>
  <c r="O349" i="43"/>
  <c r="N349" i="43"/>
  <c r="L349" i="43"/>
  <c r="K349" i="43"/>
  <c r="I349" i="43"/>
  <c r="H349" i="43"/>
  <c r="F349" i="43"/>
  <c r="BB348" i="43"/>
  <c r="BA348" i="43"/>
  <c r="AY348" i="43"/>
  <c r="AX348" i="43"/>
  <c r="AV348" i="43"/>
  <c r="AU348" i="43"/>
  <c r="AS348" i="43"/>
  <c r="AR348" i="43"/>
  <c r="AP348" i="43"/>
  <c r="AO348" i="43"/>
  <c r="AM348" i="43"/>
  <c r="AL348" i="43"/>
  <c r="AJ348" i="43"/>
  <c r="AI348" i="43"/>
  <c r="AG348" i="43"/>
  <c r="AF348" i="43"/>
  <c r="AD348" i="43"/>
  <c r="AC348" i="43"/>
  <c r="AA348" i="43"/>
  <c r="Z348" i="43"/>
  <c r="X348" i="43"/>
  <c r="W348" i="43"/>
  <c r="U348" i="43"/>
  <c r="T348" i="43"/>
  <c r="R348" i="43"/>
  <c r="Q348" i="43"/>
  <c r="O348" i="43"/>
  <c r="N348" i="43"/>
  <c r="L348" i="43"/>
  <c r="K348" i="43"/>
  <c r="I348" i="43"/>
  <c r="H348" i="43"/>
  <c r="F348" i="43"/>
  <c r="BB347" i="43"/>
  <c r="BA347" i="43"/>
  <c r="AY347" i="43"/>
  <c r="AX347" i="43"/>
  <c r="AV347" i="43"/>
  <c r="AU347" i="43"/>
  <c r="AS347" i="43"/>
  <c r="AR347" i="43"/>
  <c r="AP347" i="43"/>
  <c r="AO347" i="43"/>
  <c r="AM347" i="43"/>
  <c r="AL347" i="43"/>
  <c r="AJ347" i="43"/>
  <c r="AI347" i="43"/>
  <c r="AG347" i="43"/>
  <c r="AF347" i="43"/>
  <c r="AD347" i="43"/>
  <c r="AC347" i="43"/>
  <c r="AA347" i="43"/>
  <c r="Z347" i="43"/>
  <c r="X347" i="43"/>
  <c r="W347" i="43"/>
  <c r="U347" i="43"/>
  <c r="T347" i="43"/>
  <c r="R347" i="43"/>
  <c r="Q347" i="43"/>
  <c r="O347" i="43"/>
  <c r="N347" i="43"/>
  <c r="L347" i="43"/>
  <c r="K347" i="43"/>
  <c r="I347" i="43"/>
  <c r="H347" i="43"/>
  <c r="F347" i="43"/>
  <c r="BB346" i="43"/>
  <c r="BA346" i="43"/>
  <c r="AY346" i="43"/>
  <c r="AX346" i="43"/>
  <c r="AV346" i="43"/>
  <c r="AU346" i="43"/>
  <c r="AS346" i="43"/>
  <c r="AR346" i="43"/>
  <c r="AP346" i="43"/>
  <c r="AO346" i="43"/>
  <c r="AM346" i="43"/>
  <c r="AL346" i="43"/>
  <c r="AJ346" i="43"/>
  <c r="AI346" i="43"/>
  <c r="AG346" i="43"/>
  <c r="AF346" i="43"/>
  <c r="AD346" i="43"/>
  <c r="AC346" i="43"/>
  <c r="AA346" i="43"/>
  <c r="Z346" i="43"/>
  <c r="X346" i="43"/>
  <c r="W346" i="43"/>
  <c r="U346" i="43"/>
  <c r="T346" i="43"/>
  <c r="R346" i="43"/>
  <c r="Q346" i="43"/>
  <c r="O346" i="43"/>
  <c r="N346" i="43"/>
  <c r="L346" i="43"/>
  <c r="K346" i="43"/>
  <c r="I346" i="43"/>
  <c r="H346" i="43"/>
  <c r="F346" i="43"/>
  <c r="BB345" i="43"/>
  <c r="BA345" i="43"/>
  <c r="AY345" i="43"/>
  <c r="AX345" i="43"/>
  <c r="AV345" i="43"/>
  <c r="AU345" i="43"/>
  <c r="AS345" i="43"/>
  <c r="AR345" i="43"/>
  <c r="AP345" i="43"/>
  <c r="AO345" i="43"/>
  <c r="AM345" i="43"/>
  <c r="AL345" i="43"/>
  <c r="AJ345" i="43"/>
  <c r="AI345" i="43"/>
  <c r="AG345" i="43"/>
  <c r="AF345" i="43"/>
  <c r="AD345" i="43"/>
  <c r="AC345" i="43"/>
  <c r="AA345" i="43"/>
  <c r="Z345" i="43"/>
  <c r="X345" i="43"/>
  <c r="W345" i="43"/>
  <c r="U345" i="43"/>
  <c r="T345" i="43"/>
  <c r="R345" i="43"/>
  <c r="Q345" i="43"/>
  <c r="O345" i="43"/>
  <c r="N345" i="43"/>
  <c r="L345" i="43"/>
  <c r="K345" i="43"/>
  <c r="I345" i="43"/>
  <c r="H345" i="43"/>
  <c r="F345" i="43"/>
  <c r="BB344" i="43"/>
  <c r="BA344" i="43"/>
  <c r="AY344" i="43"/>
  <c r="AX344" i="43"/>
  <c r="AV344" i="43"/>
  <c r="AU344" i="43"/>
  <c r="AS344" i="43"/>
  <c r="AR344" i="43"/>
  <c r="AP344" i="43"/>
  <c r="AO344" i="43"/>
  <c r="AM344" i="43"/>
  <c r="AL344" i="43"/>
  <c r="AJ344" i="43"/>
  <c r="AI344" i="43"/>
  <c r="AG344" i="43"/>
  <c r="AF344" i="43"/>
  <c r="AD344" i="43"/>
  <c r="AC344" i="43"/>
  <c r="AA344" i="43"/>
  <c r="Z344" i="43"/>
  <c r="X344" i="43"/>
  <c r="W344" i="43"/>
  <c r="U344" i="43"/>
  <c r="T344" i="43"/>
  <c r="R344" i="43"/>
  <c r="Q344" i="43"/>
  <c r="O344" i="43"/>
  <c r="N344" i="43"/>
  <c r="L344" i="43"/>
  <c r="K344" i="43"/>
  <c r="I344" i="43"/>
  <c r="H344" i="43"/>
  <c r="F344" i="43"/>
  <c r="BB343" i="43"/>
  <c r="BA343" i="43"/>
  <c r="AY343" i="43"/>
  <c r="AX343" i="43"/>
  <c r="AV343" i="43"/>
  <c r="AU343" i="43"/>
  <c r="AS343" i="43"/>
  <c r="AR343" i="43"/>
  <c r="AP343" i="43"/>
  <c r="AO343" i="43"/>
  <c r="AM343" i="43"/>
  <c r="AL343" i="43"/>
  <c r="AJ343" i="43"/>
  <c r="AI343" i="43"/>
  <c r="AG343" i="43"/>
  <c r="AF343" i="43"/>
  <c r="AD343" i="43"/>
  <c r="AC343" i="43"/>
  <c r="AA343" i="43"/>
  <c r="Z343" i="43"/>
  <c r="X343" i="43"/>
  <c r="W343" i="43"/>
  <c r="U343" i="43"/>
  <c r="T343" i="43"/>
  <c r="R343" i="43"/>
  <c r="Q343" i="43"/>
  <c r="O343" i="43"/>
  <c r="N343" i="43"/>
  <c r="L343" i="43"/>
  <c r="K343" i="43"/>
  <c r="I343" i="43"/>
  <c r="H343" i="43"/>
  <c r="F343" i="43"/>
  <c r="BB342" i="43"/>
  <c r="BA342" i="43"/>
  <c r="AY342" i="43"/>
  <c r="AX342" i="43"/>
  <c r="AX364" i="43" s="1"/>
  <c r="AV342" i="43"/>
  <c r="AU342" i="43"/>
  <c r="AS342" i="43"/>
  <c r="AR342" i="43"/>
  <c r="AR364" i="43" s="1"/>
  <c r="AP342" i="43"/>
  <c r="AO342" i="43"/>
  <c r="AM342" i="43"/>
  <c r="AL342" i="43"/>
  <c r="AL364" i="43" s="1"/>
  <c r="AJ342" i="43"/>
  <c r="AI342" i="43"/>
  <c r="AG342" i="43"/>
  <c r="AF342" i="43"/>
  <c r="AF364" i="43" s="1"/>
  <c r="AD342" i="43"/>
  <c r="AC342" i="43"/>
  <c r="AA342" i="43"/>
  <c r="Z342" i="43"/>
  <c r="Z364" i="43" s="1"/>
  <c r="X342" i="43"/>
  <c r="W342" i="43"/>
  <c r="U342" i="43"/>
  <c r="T342" i="43"/>
  <c r="T364" i="43" s="1"/>
  <c r="R342" i="43"/>
  <c r="Q342" i="43"/>
  <c r="O342" i="43"/>
  <c r="N342" i="43"/>
  <c r="N364" i="43" s="1"/>
  <c r="L342" i="43"/>
  <c r="K342" i="43"/>
  <c r="I342" i="43"/>
  <c r="H342" i="43"/>
  <c r="H364" i="43" s="1"/>
  <c r="F342" i="43"/>
  <c r="BB339" i="43"/>
  <c r="BA339" i="43"/>
  <c r="AY339" i="43"/>
  <c r="AX339" i="43"/>
  <c r="AV339" i="43"/>
  <c r="AU339" i="43"/>
  <c r="AS339" i="43"/>
  <c r="AR339" i="43"/>
  <c r="AP339" i="43"/>
  <c r="AO339" i="43"/>
  <c r="AM339" i="43"/>
  <c r="AL339" i="43"/>
  <c r="AJ339" i="43"/>
  <c r="AI339" i="43"/>
  <c r="AG339" i="43"/>
  <c r="AF339" i="43"/>
  <c r="AD339" i="43"/>
  <c r="AC339" i="43"/>
  <c r="AA339" i="43"/>
  <c r="Z339" i="43"/>
  <c r="X339" i="43"/>
  <c r="W339" i="43"/>
  <c r="U339" i="43"/>
  <c r="T339" i="43"/>
  <c r="R339" i="43"/>
  <c r="Q339" i="43"/>
  <c r="O339" i="43"/>
  <c r="N339" i="43"/>
  <c r="L339" i="43"/>
  <c r="K339" i="43"/>
  <c r="I339" i="43"/>
  <c r="H339" i="43"/>
  <c r="F339" i="43"/>
  <c r="BB338" i="43"/>
  <c r="BA338" i="43"/>
  <c r="AY338" i="43"/>
  <c r="AX338" i="43"/>
  <c r="AV338" i="43"/>
  <c r="AU338" i="43"/>
  <c r="AS338" i="43"/>
  <c r="AR338" i="43"/>
  <c r="AP338" i="43"/>
  <c r="AO338" i="43"/>
  <c r="AM338" i="43"/>
  <c r="AL338" i="43"/>
  <c r="AJ338" i="43"/>
  <c r="AI338" i="43"/>
  <c r="AG338" i="43"/>
  <c r="AF338" i="43"/>
  <c r="AD338" i="43"/>
  <c r="AC338" i="43"/>
  <c r="AA338" i="43"/>
  <c r="Z338" i="43"/>
  <c r="X338" i="43"/>
  <c r="W338" i="43"/>
  <c r="U338" i="43"/>
  <c r="T338" i="43"/>
  <c r="R338" i="43"/>
  <c r="Q338" i="43"/>
  <c r="O338" i="43"/>
  <c r="N338" i="43"/>
  <c r="L338" i="43"/>
  <c r="K338" i="43"/>
  <c r="I338" i="43"/>
  <c r="H338" i="43"/>
  <c r="F338" i="43"/>
  <c r="BB337" i="43"/>
  <c r="BA337" i="43"/>
  <c r="AY337" i="43"/>
  <c r="AX337" i="43"/>
  <c r="AV337" i="43"/>
  <c r="AU337" i="43"/>
  <c r="AS337" i="43"/>
  <c r="AR337" i="43"/>
  <c r="AP337" i="43"/>
  <c r="AO337" i="43"/>
  <c r="AM337" i="43"/>
  <c r="AL337" i="43"/>
  <c r="AJ337" i="43"/>
  <c r="AI337" i="43"/>
  <c r="AG337" i="43"/>
  <c r="AF337" i="43"/>
  <c r="AD337" i="43"/>
  <c r="AC337" i="43"/>
  <c r="AA337" i="43"/>
  <c r="Z337" i="43"/>
  <c r="X337" i="43"/>
  <c r="W337" i="43"/>
  <c r="U337" i="43"/>
  <c r="T337" i="43"/>
  <c r="R337" i="43"/>
  <c r="Q337" i="43"/>
  <c r="O337" i="43"/>
  <c r="N337" i="43"/>
  <c r="L337" i="43"/>
  <c r="K337" i="43"/>
  <c r="I337" i="43"/>
  <c r="H337" i="43"/>
  <c r="F337" i="43"/>
  <c r="BB336" i="43"/>
  <c r="BA336" i="43"/>
  <c r="AY336" i="43"/>
  <c r="AX336" i="43"/>
  <c r="AV336" i="43"/>
  <c r="AU336" i="43"/>
  <c r="AS336" i="43"/>
  <c r="AR336" i="43"/>
  <c r="AP336" i="43"/>
  <c r="AO336" i="43"/>
  <c r="AM336" i="43"/>
  <c r="AL336" i="43"/>
  <c r="AJ336" i="43"/>
  <c r="AI336" i="43"/>
  <c r="AG336" i="43"/>
  <c r="AF336" i="43"/>
  <c r="AD336" i="43"/>
  <c r="AC336" i="43"/>
  <c r="AA336" i="43"/>
  <c r="Z336" i="43"/>
  <c r="X336" i="43"/>
  <c r="W336" i="43"/>
  <c r="U336" i="43"/>
  <c r="T336" i="43"/>
  <c r="R336" i="43"/>
  <c r="Q336" i="43"/>
  <c r="O336" i="43"/>
  <c r="N336" i="43"/>
  <c r="L336" i="43"/>
  <c r="K336" i="43"/>
  <c r="I336" i="43"/>
  <c r="H336" i="43"/>
  <c r="F336" i="43"/>
  <c r="BB335" i="43"/>
  <c r="BA335" i="43"/>
  <c r="AY335" i="43"/>
  <c r="AX335" i="43"/>
  <c r="AV335" i="43"/>
  <c r="AU335" i="43"/>
  <c r="AS335" i="43"/>
  <c r="AR335" i="43"/>
  <c r="AP335" i="43"/>
  <c r="AO335" i="43"/>
  <c r="AM335" i="43"/>
  <c r="AL335" i="43"/>
  <c r="AJ335" i="43"/>
  <c r="AI335" i="43"/>
  <c r="AG335" i="43"/>
  <c r="AF335" i="43"/>
  <c r="AD335" i="43"/>
  <c r="AC335" i="43"/>
  <c r="AA335" i="43"/>
  <c r="Z335" i="43"/>
  <c r="X335" i="43"/>
  <c r="W335" i="43"/>
  <c r="U335" i="43"/>
  <c r="T335" i="43"/>
  <c r="R335" i="43"/>
  <c r="Q335" i="43"/>
  <c r="O335" i="43"/>
  <c r="N335" i="43"/>
  <c r="L335" i="43"/>
  <c r="K335" i="43"/>
  <c r="I335" i="43"/>
  <c r="H335" i="43"/>
  <c r="F335" i="43"/>
  <c r="BB334" i="43"/>
  <c r="BA334" i="43"/>
  <c r="AY334" i="43"/>
  <c r="AX334" i="43"/>
  <c r="AV334" i="43"/>
  <c r="AU334" i="43"/>
  <c r="AS334" i="43"/>
  <c r="AR334" i="43"/>
  <c r="AP334" i="43"/>
  <c r="AO334" i="43"/>
  <c r="AM334" i="43"/>
  <c r="AL334" i="43"/>
  <c r="AJ334" i="43"/>
  <c r="AI334" i="43"/>
  <c r="AG334" i="43"/>
  <c r="AF334" i="43"/>
  <c r="AD334" i="43"/>
  <c r="AC334" i="43"/>
  <c r="AA334" i="43"/>
  <c r="Z334" i="43"/>
  <c r="X334" i="43"/>
  <c r="W334" i="43"/>
  <c r="U334" i="43"/>
  <c r="T334" i="43"/>
  <c r="R334" i="43"/>
  <c r="Q334" i="43"/>
  <c r="O334" i="43"/>
  <c r="N334" i="43"/>
  <c r="L334" i="43"/>
  <c r="K334" i="43"/>
  <c r="I334" i="43"/>
  <c r="H334" i="43"/>
  <c r="F334" i="43"/>
  <c r="BB333" i="43"/>
  <c r="BA333" i="43"/>
  <c r="AY333" i="43"/>
  <c r="AX333" i="43"/>
  <c r="AV333" i="43"/>
  <c r="AU333" i="43"/>
  <c r="AS333" i="43"/>
  <c r="AR333" i="43"/>
  <c r="AP333" i="43"/>
  <c r="AO333" i="43"/>
  <c r="AM333" i="43"/>
  <c r="AL333" i="43"/>
  <c r="AJ333" i="43"/>
  <c r="AI333" i="43"/>
  <c r="AG333" i="43"/>
  <c r="AF333" i="43"/>
  <c r="AD333" i="43"/>
  <c r="AC333" i="43"/>
  <c r="AA333" i="43"/>
  <c r="Z333" i="43"/>
  <c r="X333" i="43"/>
  <c r="W333" i="43"/>
  <c r="U333" i="43"/>
  <c r="T333" i="43"/>
  <c r="R333" i="43"/>
  <c r="Q333" i="43"/>
  <c r="O333" i="43"/>
  <c r="N333" i="43"/>
  <c r="L333" i="43"/>
  <c r="K333" i="43"/>
  <c r="I333" i="43"/>
  <c r="H333" i="43"/>
  <c r="F333" i="43"/>
  <c r="BB332" i="43"/>
  <c r="BA332" i="43"/>
  <c r="AY332" i="43"/>
  <c r="AX332" i="43"/>
  <c r="AV332" i="43"/>
  <c r="AU332" i="43"/>
  <c r="AS332" i="43"/>
  <c r="AR332" i="43"/>
  <c r="AP332" i="43"/>
  <c r="AO332" i="43"/>
  <c r="AM332" i="43"/>
  <c r="AL332" i="43"/>
  <c r="AJ332" i="43"/>
  <c r="AI332" i="43"/>
  <c r="AG332" i="43"/>
  <c r="AF332" i="43"/>
  <c r="AD332" i="43"/>
  <c r="AC332" i="43"/>
  <c r="AA332" i="43"/>
  <c r="Z332" i="43"/>
  <c r="X332" i="43"/>
  <c r="W332" i="43"/>
  <c r="U332" i="43"/>
  <c r="T332" i="43"/>
  <c r="R332" i="43"/>
  <c r="Q332" i="43"/>
  <c r="O332" i="43"/>
  <c r="N332" i="43"/>
  <c r="L332" i="43"/>
  <c r="K332" i="43"/>
  <c r="I332" i="43"/>
  <c r="H332" i="43"/>
  <c r="F332" i="43"/>
  <c r="BB331" i="43"/>
  <c r="BA331" i="43"/>
  <c r="AY331" i="43"/>
  <c r="AX331" i="43"/>
  <c r="AV331" i="43"/>
  <c r="AU331" i="43"/>
  <c r="AS331" i="43"/>
  <c r="AR331" i="43"/>
  <c r="AP331" i="43"/>
  <c r="AO331" i="43"/>
  <c r="AM331" i="43"/>
  <c r="AL331" i="43"/>
  <c r="AJ331" i="43"/>
  <c r="AI331" i="43"/>
  <c r="AG331" i="43"/>
  <c r="AF331" i="43"/>
  <c r="AD331" i="43"/>
  <c r="AC331" i="43"/>
  <c r="AA331" i="43"/>
  <c r="Z331" i="43"/>
  <c r="X331" i="43"/>
  <c r="W331" i="43"/>
  <c r="U331" i="43"/>
  <c r="T331" i="43"/>
  <c r="R331" i="43"/>
  <c r="Q331" i="43"/>
  <c r="O331" i="43"/>
  <c r="N331" i="43"/>
  <c r="L331" i="43"/>
  <c r="K331" i="43"/>
  <c r="I331" i="43"/>
  <c r="H331" i="43"/>
  <c r="F331" i="43"/>
  <c r="BB330" i="43"/>
  <c r="BA330" i="43"/>
  <c r="AY330" i="43"/>
  <c r="AX330" i="43"/>
  <c r="AV330" i="43"/>
  <c r="AU330" i="43"/>
  <c r="AS330" i="43"/>
  <c r="AR330" i="43"/>
  <c r="AP330" i="43"/>
  <c r="AO330" i="43"/>
  <c r="AM330" i="43"/>
  <c r="AL330" i="43"/>
  <c r="AJ330" i="43"/>
  <c r="AI330" i="43"/>
  <c r="AG330" i="43"/>
  <c r="AF330" i="43"/>
  <c r="AD330" i="43"/>
  <c r="AC330" i="43"/>
  <c r="AA330" i="43"/>
  <c r="Z330" i="43"/>
  <c r="X330" i="43"/>
  <c r="W330" i="43"/>
  <c r="U330" i="43"/>
  <c r="T330" i="43"/>
  <c r="R330" i="43"/>
  <c r="Q330" i="43"/>
  <c r="O330" i="43"/>
  <c r="N330" i="43"/>
  <c r="L330" i="43"/>
  <c r="K330" i="43"/>
  <c r="I330" i="43"/>
  <c r="H330" i="43"/>
  <c r="F330" i="43"/>
  <c r="BB329" i="43"/>
  <c r="BA329" i="43"/>
  <c r="AY329" i="43"/>
  <c r="AX329" i="43"/>
  <c r="AV329" i="43"/>
  <c r="AU329" i="43"/>
  <c r="AS329" i="43"/>
  <c r="AR329" i="43"/>
  <c r="AP329" i="43"/>
  <c r="AO329" i="43"/>
  <c r="AM329" i="43"/>
  <c r="AL329" i="43"/>
  <c r="AJ329" i="43"/>
  <c r="AI329" i="43"/>
  <c r="AG329" i="43"/>
  <c r="AF329" i="43"/>
  <c r="AD329" i="43"/>
  <c r="AC329" i="43"/>
  <c r="AA329" i="43"/>
  <c r="Z329" i="43"/>
  <c r="X329" i="43"/>
  <c r="W329" i="43"/>
  <c r="U329" i="43"/>
  <c r="T329" i="43"/>
  <c r="R329" i="43"/>
  <c r="Q329" i="43"/>
  <c r="O329" i="43"/>
  <c r="N329" i="43"/>
  <c r="L329" i="43"/>
  <c r="K329" i="43"/>
  <c r="I329" i="43"/>
  <c r="H329" i="43"/>
  <c r="F329" i="43"/>
  <c r="BB328" i="43"/>
  <c r="BA328" i="43"/>
  <c r="AY328" i="43"/>
  <c r="AX328" i="43"/>
  <c r="AV328" i="43"/>
  <c r="AU328" i="43"/>
  <c r="AS328" i="43"/>
  <c r="AR328" i="43"/>
  <c r="AP328" i="43"/>
  <c r="AO328" i="43"/>
  <c r="AM328" i="43"/>
  <c r="AL328" i="43"/>
  <c r="AJ328" i="43"/>
  <c r="AI328" i="43"/>
  <c r="AG328" i="43"/>
  <c r="AF328" i="43"/>
  <c r="AD328" i="43"/>
  <c r="AC328" i="43"/>
  <c r="AA328" i="43"/>
  <c r="Z328" i="43"/>
  <c r="X328" i="43"/>
  <c r="W328" i="43"/>
  <c r="U328" i="43"/>
  <c r="T328" i="43"/>
  <c r="R328" i="43"/>
  <c r="Q328" i="43"/>
  <c r="O328" i="43"/>
  <c r="N328" i="43"/>
  <c r="L328" i="43"/>
  <c r="K328" i="43"/>
  <c r="I328" i="43"/>
  <c r="H328" i="43"/>
  <c r="F328" i="43"/>
  <c r="BB327" i="43"/>
  <c r="BA327" i="43"/>
  <c r="AY327" i="43"/>
  <c r="AX327" i="43"/>
  <c r="AV327" i="43"/>
  <c r="AU327" i="43"/>
  <c r="AS327" i="43"/>
  <c r="AR327" i="43"/>
  <c r="AP327" i="43"/>
  <c r="AO327" i="43"/>
  <c r="AM327" i="43"/>
  <c r="AL327" i="43"/>
  <c r="AJ327" i="43"/>
  <c r="AI327" i="43"/>
  <c r="AG327" i="43"/>
  <c r="AF327" i="43"/>
  <c r="AD327" i="43"/>
  <c r="AC327" i="43"/>
  <c r="AA327" i="43"/>
  <c r="Z327" i="43"/>
  <c r="X327" i="43"/>
  <c r="W327" i="43"/>
  <c r="U327" i="43"/>
  <c r="T327" i="43"/>
  <c r="R327" i="43"/>
  <c r="Q327" i="43"/>
  <c r="O327" i="43"/>
  <c r="N327" i="43"/>
  <c r="L327" i="43"/>
  <c r="K327" i="43"/>
  <c r="I327" i="43"/>
  <c r="H327" i="43"/>
  <c r="F327" i="43"/>
  <c r="BB326" i="43"/>
  <c r="BA326" i="43"/>
  <c r="AY326" i="43"/>
  <c r="AX326" i="43"/>
  <c r="AV326" i="43"/>
  <c r="AU326" i="43"/>
  <c r="AS326" i="43"/>
  <c r="AR326" i="43"/>
  <c r="AP326" i="43"/>
  <c r="AO326" i="43"/>
  <c r="AM326" i="43"/>
  <c r="AL326" i="43"/>
  <c r="AJ326" i="43"/>
  <c r="AI326" i="43"/>
  <c r="AG326" i="43"/>
  <c r="AF326" i="43"/>
  <c r="AD326" i="43"/>
  <c r="AC326" i="43"/>
  <c r="AA326" i="43"/>
  <c r="Z326" i="43"/>
  <c r="X326" i="43"/>
  <c r="W326" i="43"/>
  <c r="U326" i="43"/>
  <c r="T326" i="43"/>
  <c r="R326" i="43"/>
  <c r="Q326" i="43"/>
  <c r="O326" i="43"/>
  <c r="N326" i="43"/>
  <c r="L326" i="43"/>
  <c r="K326" i="43"/>
  <c r="I326" i="43"/>
  <c r="H326" i="43"/>
  <c r="F326" i="43"/>
  <c r="BB325" i="43"/>
  <c r="BA325" i="43"/>
  <c r="AY325" i="43"/>
  <c r="AX325" i="43"/>
  <c r="AV325" i="43"/>
  <c r="AU325" i="43"/>
  <c r="AS325" i="43"/>
  <c r="AR325" i="43"/>
  <c r="AP325" i="43"/>
  <c r="AO325" i="43"/>
  <c r="AM325" i="43"/>
  <c r="AL325" i="43"/>
  <c r="AJ325" i="43"/>
  <c r="AI325" i="43"/>
  <c r="AG325" i="43"/>
  <c r="AF325" i="43"/>
  <c r="AD325" i="43"/>
  <c r="AC325" i="43"/>
  <c r="AA325" i="43"/>
  <c r="Z325" i="43"/>
  <c r="X325" i="43"/>
  <c r="W325" i="43"/>
  <c r="U325" i="43"/>
  <c r="T325" i="43"/>
  <c r="R325" i="43"/>
  <c r="Q325" i="43"/>
  <c r="O325" i="43"/>
  <c r="N325" i="43"/>
  <c r="L325" i="43"/>
  <c r="K325" i="43"/>
  <c r="I325" i="43"/>
  <c r="H325" i="43"/>
  <c r="F325" i="43"/>
  <c r="BB324" i="43"/>
  <c r="BA324" i="43"/>
  <c r="AY324" i="43"/>
  <c r="AX324" i="43"/>
  <c r="AV324" i="43"/>
  <c r="AU324" i="43"/>
  <c r="AS324" i="43"/>
  <c r="AR324" i="43"/>
  <c r="AP324" i="43"/>
  <c r="AO324" i="43"/>
  <c r="AM324" i="43"/>
  <c r="AL324" i="43"/>
  <c r="AJ324" i="43"/>
  <c r="AI324" i="43"/>
  <c r="AG324" i="43"/>
  <c r="AF324" i="43"/>
  <c r="AD324" i="43"/>
  <c r="AC324" i="43"/>
  <c r="AA324" i="43"/>
  <c r="Z324" i="43"/>
  <c r="X324" i="43"/>
  <c r="W324" i="43"/>
  <c r="U324" i="43"/>
  <c r="T324" i="43"/>
  <c r="R324" i="43"/>
  <c r="Q324" i="43"/>
  <c r="O324" i="43"/>
  <c r="N324" i="43"/>
  <c r="L324" i="43"/>
  <c r="K324" i="43"/>
  <c r="I324" i="43"/>
  <c r="H324" i="43"/>
  <c r="F324" i="43"/>
  <c r="BB323" i="43"/>
  <c r="BA323" i="43"/>
  <c r="AY323" i="43"/>
  <c r="AX323" i="43"/>
  <c r="AV323" i="43"/>
  <c r="AU323" i="43"/>
  <c r="AS323" i="43"/>
  <c r="AR323" i="43"/>
  <c r="AP323" i="43"/>
  <c r="AO323" i="43"/>
  <c r="AM323" i="43"/>
  <c r="AL323" i="43"/>
  <c r="AJ323" i="43"/>
  <c r="AI323" i="43"/>
  <c r="AG323" i="43"/>
  <c r="AF323" i="43"/>
  <c r="AD323" i="43"/>
  <c r="AC323" i="43"/>
  <c r="AA323" i="43"/>
  <c r="Z323" i="43"/>
  <c r="X323" i="43"/>
  <c r="W323" i="43"/>
  <c r="U323" i="43"/>
  <c r="T323" i="43"/>
  <c r="R323" i="43"/>
  <c r="Q323" i="43"/>
  <c r="O323" i="43"/>
  <c r="N323" i="43"/>
  <c r="L323" i="43"/>
  <c r="K323" i="43"/>
  <c r="I323" i="43"/>
  <c r="H323" i="43"/>
  <c r="F323" i="43"/>
  <c r="BB322" i="43"/>
  <c r="BA322" i="43"/>
  <c r="AY322" i="43"/>
  <c r="AX322" i="43"/>
  <c r="AV322" i="43"/>
  <c r="AU322" i="43"/>
  <c r="AS322" i="43"/>
  <c r="AR322" i="43"/>
  <c r="AP322" i="43"/>
  <c r="AO322" i="43"/>
  <c r="AM322" i="43"/>
  <c r="AL322" i="43"/>
  <c r="AJ322" i="43"/>
  <c r="AI322" i="43"/>
  <c r="AG322" i="43"/>
  <c r="AF322" i="43"/>
  <c r="AD322" i="43"/>
  <c r="AC322" i="43"/>
  <c r="AA322" i="43"/>
  <c r="Z322" i="43"/>
  <c r="X322" i="43"/>
  <c r="W322" i="43"/>
  <c r="U322" i="43"/>
  <c r="T322" i="43"/>
  <c r="R322" i="43"/>
  <c r="Q322" i="43"/>
  <c r="O322" i="43"/>
  <c r="N322" i="43"/>
  <c r="L322" i="43"/>
  <c r="K322" i="43"/>
  <c r="I322" i="43"/>
  <c r="H322" i="43"/>
  <c r="F322" i="43"/>
  <c r="BB321" i="43"/>
  <c r="BA321" i="43"/>
  <c r="AY321" i="43"/>
  <c r="AX321" i="43"/>
  <c r="AV321" i="43"/>
  <c r="AU321" i="43"/>
  <c r="AS321" i="43"/>
  <c r="AR321" i="43"/>
  <c r="AP321" i="43"/>
  <c r="AO321" i="43"/>
  <c r="AM321" i="43"/>
  <c r="AL321" i="43"/>
  <c r="AJ321" i="43"/>
  <c r="AI321" i="43"/>
  <c r="AG321" i="43"/>
  <c r="AF321" i="43"/>
  <c r="AD321" i="43"/>
  <c r="AC321" i="43"/>
  <c r="AA321" i="43"/>
  <c r="Z321" i="43"/>
  <c r="X321" i="43"/>
  <c r="W321" i="43"/>
  <c r="U321" i="43"/>
  <c r="T321" i="43"/>
  <c r="R321" i="43"/>
  <c r="Q321" i="43"/>
  <c r="O321" i="43"/>
  <c r="N321" i="43"/>
  <c r="L321" i="43"/>
  <c r="K321" i="43"/>
  <c r="I321" i="43"/>
  <c r="H321" i="43"/>
  <c r="F321" i="43"/>
  <c r="BB320" i="43"/>
  <c r="BA320" i="43"/>
  <c r="AY320" i="43"/>
  <c r="AX320" i="43"/>
  <c r="AV320" i="43"/>
  <c r="AU320" i="43"/>
  <c r="AS320" i="43"/>
  <c r="AR320" i="43"/>
  <c r="AP320" i="43"/>
  <c r="AO320" i="43"/>
  <c r="AM320" i="43"/>
  <c r="AL320" i="43"/>
  <c r="AJ320" i="43"/>
  <c r="AI320" i="43"/>
  <c r="AG320" i="43"/>
  <c r="AF320" i="43"/>
  <c r="AD320" i="43"/>
  <c r="AC320" i="43"/>
  <c r="AA320" i="43"/>
  <c r="Z320" i="43"/>
  <c r="X320" i="43"/>
  <c r="W320" i="43"/>
  <c r="U320" i="43"/>
  <c r="T320" i="43"/>
  <c r="R320" i="43"/>
  <c r="Q320" i="43"/>
  <c r="O320" i="43"/>
  <c r="N320" i="43"/>
  <c r="L320" i="43"/>
  <c r="K320" i="43"/>
  <c r="I320" i="43"/>
  <c r="H320" i="43"/>
  <c r="F320" i="43"/>
  <c r="BB319" i="43"/>
  <c r="BA319" i="43"/>
  <c r="AY319" i="43"/>
  <c r="AX319" i="43"/>
  <c r="AV319" i="43"/>
  <c r="AU319" i="43"/>
  <c r="AS319" i="43"/>
  <c r="AR319" i="43"/>
  <c r="AP319" i="43"/>
  <c r="AO319" i="43"/>
  <c r="AM319" i="43"/>
  <c r="AL319" i="43"/>
  <c r="AJ319" i="43"/>
  <c r="AI319" i="43"/>
  <c r="AG319" i="43"/>
  <c r="AF319" i="43"/>
  <c r="AD319" i="43"/>
  <c r="AC319" i="43"/>
  <c r="AA319" i="43"/>
  <c r="Z319" i="43"/>
  <c r="X319" i="43"/>
  <c r="W319" i="43"/>
  <c r="U319" i="43"/>
  <c r="T319" i="43"/>
  <c r="R319" i="43"/>
  <c r="Q319" i="43"/>
  <c r="O319" i="43"/>
  <c r="N319" i="43"/>
  <c r="L319" i="43"/>
  <c r="K319" i="43"/>
  <c r="I319" i="43"/>
  <c r="H319" i="43"/>
  <c r="F319" i="43"/>
  <c r="BB318" i="43"/>
  <c r="BA318" i="43"/>
  <c r="AY318" i="43"/>
  <c r="AX318" i="43"/>
  <c r="AV318" i="43"/>
  <c r="AU318" i="43"/>
  <c r="AS318" i="43"/>
  <c r="AR318" i="43"/>
  <c r="AP318" i="43"/>
  <c r="AO318" i="43"/>
  <c r="AM318" i="43"/>
  <c r="AL318" i="43"/>
  <c r="AJ318" i="43"/>
  <c r="AI318" i="43"/>
  <c r="AG318" i="43"/>
  <c r="AF318" i="43"/>
  <c r="AD318" i="43"/>
  <c r="AC318" i="43"/>
  <c r="AA318" i="43"/>
  <c r="Z318" i="43"/>
  <c r="X318" i="43"/>
  <c r="W318" i="43"/>
  <c r="U318" i="43"/>
  <c r="T318" i="43"/>
  <c r="R318" i="43"/>
  <c r="Q318" i="43"/>
  <c r="O318" i="43"/>
  <c r="N318" i="43"/>
  <c r="L318" i="43"/>
  <c r="K318" i="43"/>
  <c r="I318" i="43"/>
  <c r="H318" i="43"/>
  <c r="F318" i="43"/>
  <c r="BB317" i="43"/>
  <c r="BA317" i="43"/>
  <c r="AY317" i="43"/>
  <c r="AX317" i="43"/>
  <c r="AV317" i="43"/>
  <c r="AU317" i="43"/>
  <c r="AS317" i="43"/>
  <c r="AR317" i="43"/>
  <c r="AP317" i="43"/>
  <c r="AO317" i="43"/>
  <c r="AM317" i="43"/>
  <c r="AL317" i="43"/>
  <c r="AJ317" i="43"/>
  <c r="AI317" i="43"/>
  <c r="AG317" i="43"/>
  <c r="AF317" i="43"/>
  <c r="AD317" i="43"/>
  <c r="AC317" i="43"/>
  <c r="AA317" i="43"/>
  <c r="Z317" i="43"/>
  <c r="X317" i="43"/>
  <c r="W317" i="43"/>
  <c r="U317" i="43"/>
  <c r="T317" i="43"/>
  <c r="R317" i="43"/>
  <c r="Q317" i="43"/>
  <c r="O317" i="43"/>
  <c r="N317" i="43"/>
  <c r="L317" i="43"/>
  <c r="K317" i="43"/>
  <c r="I317" i="43"/>
  <c r="H317" i="43"/>
  <c r="F317" i="43"/>
  <c r="BB316" i="43"/>
  <c r="BA316" i="43"/>
  <c r="AY316" i="43"/>
  <c r="AX316" i="43"/>
  <c r="AV316" i="43"/>
  <c r="AU316" i="43"/>
  <c r="AS316" i="43"/>
  <c r="AR316" i="43"/>
  <c r="AP316" i="43"/>
  <c r="AO316" i="43"/>
  <c r="AM316" i="43"/>
  <c r="AL316" i="43"/>
  <c r="AJ316" i="43"/>
  <c r="AI316" i="43"/>
  <c r="AG316" i="43"/>
  <c r="AF316" i="43"/>
  <c r="AD316" i="43"/>
  <c r="AC316" i="43"/>
  <c r="AA316" i="43"/>
  <c r="Z316" i="43"/>
  <c r="X316" i="43"/>
  <c r="W316" i="43"/>
  <c r="U316" i="43"/>
  <c r="T316" i="43"/>
  <c r="R316" i="43"/>
  <c r="Q316" i="43"/>
  <c r="O316" i="43"/>
  <c r="N316" i="43"/>
  <c r="L316" i="43"/>
  <c r="K316" i="43"/>
  <c r="I316" i="43"/>
  <c r="H316" i="43"/>
  <c r="F316" i="43"/>
  <c r="BB315" i="43"/>
  <c r="BA315" i="43"/>
  <c r="AY315" i="43"/>
  <c r="AX315" i="43"/>
  <c r="AV315" i="43"/>
  <c r="AU315" i="43"/>
  <c r="AS315" i="43"/>
  <c r="AR315" i="43"/>
  <c r="AP315" i="43"/>
  <c r="AO315" i="43"/>
  <c r="AM315" i="43"/>
  <c r="AL315" i="43"/>
  <c r="AJ315" i="43"/>
  <c r="AI315" i="43"/>
  <c r="AG315" i="43"/>
  <c r="AF315" i="43"/>
  <c r="AD315" i="43"/>
  <c r="AC315" i="43"/>
  <c r="AA315" i="43"/>
  <c r="Z315" i="43"/>
  <c r="X315" i="43"/>
  <c r="W315" i="43"/>
  <c r="U315" i="43"/>
  <c r="T315" i="43"/>
  <c r="R315" i="43"/>
  <c r="Q315" i="43"/>
  <c r="O315" i="43"/>
  <c r="N315" i="43"/>
  <c r="L315" i="43"/>
  <c r="K315" i="43"/>
  <c r="I315" i="43"/>
  <c r="H315" i="43"/>
  <c r="F315" i="43"/>
  <c r="BB314" i="43"/>
  <c r="BA314" i="43"/>
  <c r="AY314" i="43"/>
  <c r="AX314" i="43"/>
  <c r="AV314" i="43"/>
  <c r="AU314" i="43"/>
  <c r="AS314" i="43"/>
  <c r="AR314" i="43"/>
  <c r="AP314" i="43"/>
  <c r="AO314" i="43"/>
  <c r="AM314" i="43"/>
  <c r="AL314" i="43"/>
  <c r="AJ314" i="43"/>
  <c r="AI314" i="43"/>
  <c r="AG314" i="43"/>
  <c r="AF314" i="43"/>
  <c r="AD314" i="43"/>
  <c r="AC314" i="43"/>
  <c r="AA314" i="43"/>
  <c r="Z314" i="43"/>
  <c r="X314" i="43"/>
  <c r="W314" i="43"/>
  <c r="U314" i="43"/>
  <c r="T314" i="43"/>
  <c r="R314" i="43"/>
  <c r="Q314" i="43"/>
  <c r="O314" i="43"/>
  <c r="N314" i="43"/>
  <c r="L314" i="43"/>
  <c r="K314" i="43"/>
  <c r="I314" i="43"/>
  <c r="H314" i="43"/>
  <c r="F314" i="43"/>
  <c r="BB313" i="43"/>
  <c r="BA313" i="43"/>
  <c r="AY313" i="43"/>
  <c r="AX313" i="43"/>
  <c r="AV313" i="43"/>
  <c r="AU313" i="43"/>
  <c r="AS313" i="43"/>
  <c r="AR313" i="43"/>
  <c r="AP313" i="43"/>
  <c r="AO313" i="43"/>
  <c r="AM313" i="43"/>
  <c r="AL313" i="43"/>
  <c r="AJ313" i="43"/>
  <c r="AI313" i="43"/>
  <c r="AG313" i="43"/>
  <c r="AF313" i="43"/>
  <c r="AD313" i="43"/>
  <c r="AC313" i="43"/>
  <c r="AA313" i="43"/>
  <c r="Z313" i="43"/>
  <c r="X313" i="43"/>
  <c r="W313" i="43"/>
  <c r="U313" i="43"/>
  <c r="T313" i="43"/>
  <c r="R313" i="43"/>
  <c r="Q313" i="43"/>
  <c r="O313" i="43"/>
  <c r="N313" i="43"/>
  <c r="L313" i="43"/>
  <c r="K313" i="43"/>
  <c r="I313" i="43"/>
  <c r="H313" i="43"/>
  <c r="F313" i="43"/>
  <c r="BB312" i="43"/>
  <c r="BA312" i="43"/>
  <c r="AY312" i="43"/>
  <c r="AX312" i="43"/>
  <c r="AV312" i="43"/>
  <c r="AU312" i="43"/>
  <c r="AS312" i="43"/>
  <c r="AR312" i="43"/>
  <c r="AP312" i="43"/>
  <c r="AO312" i="43"/>
  <c r="AM312" i="43"/>
  <c r="AL312" i="43"/>
  <c r="AJ312" i="43"/>
  <c r="AI312" i="43"/>
  <c r="AG312" i="43"/>
  <c r="AF312" i="43"/>
  <c r="AD312" i="43"/>
  <c r="AC312" i="43"/>
  <c r="AA312" i="43"/>
  <c r="Z312" i="43"/>
  <c r="X312" i="43"/>
  <c r="W312" i="43"/>
  <c r="U312" i="43"/>
  <c r="T312" i="43"/>
  <c r="R312" i="43"/>
  <c r="Q312" i="43"/>
  <c r="O312" i="43"/>
  <c r="N312" i="43"/>
  <c r="L312" i="43"/>
  <c r="K312" i="43"/>
  <c r="I312" i="43"/>
  <c r="H312" i="43"/>
  <c r="F312" i="43"/>
  <c r="BB311" i="43"/>
  <c r="BA311" i="43"/>
  <c r="AY311" i="43"/>
  <c r="AX311" i="43"/>
  <c r="AV311" i="43"/>
  <c r="AU311" i="43"/>
  <c r="AS311" i="43"/>
  <c r="AR311" i="43"/>
  <c r="AP311" i="43"/>
  <c r="AO311" i="43"/>
  <c r="AM311" i="43"/>
  <c r="AL311" i="43"/>
  <c r="AJ311" i="43"/>
  <c r="AI311" i="43"/>
  <c r="AG311" i="43"/>
  <c r="AF311" i="43"/>
  <c r="AD311" i="43"/>
  <c r="AC311" i="43"/>
  <c r="AA311" i="43"/>
  <c r="Z311" i="43"/>
  <c r="X311" i="43"/>
  <c r="W311" i="43"/>
  <c r="U311" i="43"/>
  <c r="T311" i="43"/>
  <c r="R311" i="43"/>
  <c r="Q311" i="43"/>
  <c r="O311" i="43"/>
  <c r="N311" i="43"/>
  <c r="L311" i="43"/>
  <c r="K311" i="43"/>
  <c r="I311" i="43"/>
  <c r="H311" i="43"/>
  <c r="F311" i="43"/>
  <c r="BB310" i="43"/>
  <c r="BA310" i="43"/>
  <c r="AY310" i="43"/>
  <c r="AX310" i="43"/>
  <c r="AV310" i="43"/>
  <c r="AU310" i="43"/>
  <c r="AS310" i="43"/>
  <c r="AR310" i="43"/>
  <c r="AP310" i="43"/>
  <c r="AO310" i="43"/>
  <c r="AM310" i="43"/>
  <c r="AL310" i="43"/>
  <c r="AJ310" i="43"/>
  <c r="AI310" i="43"/>
  <c r="AG310" i="43"/>
  <c r="AF310" i="43"/>
  <c r="AD310" i="43"/>
  <c r="AC310" i="43"/>
  <c r="AA310" i="43"/>
  <c r="Z310" i="43"/>
  <c r="X310" i="43"/>
  <c r="W310" i="43"/>
  <c r="U310" i="43"/>
  <c r="T310" i="43"/>
  <c r="R310" i="43"/>
  <c r="Q310" i="43"/>
  <c r="O310" i="43"/>
  <c r="N310" i="43"/>
  <c r="L310" i="43"/>
  <c r="K310" i="43"/>
  <c r="I310" i="43"/>
  <c r="H310" i="43"/>
  <c r="F310" i="43"/>
  <c r="BB309" i="43"/>
  <c r="BA309" i="43"/>
  <c r="AY309" i="43"/>
  <c r="AX309" i="43"/>
  <c r="AV309" i="43"/>
  <c r="AU309" i="43"/>
  <c r="AS309" i="43"/>
  <c r="AR309" i="43"/>
  <c r="AP309" i="43"/>
  <c r="AO309" i="43"/>
  <c r="AM309" i="43"/>
  <c r="AL309" i="43"/>
  <c r="AJ309" i="43"/>
  <c r="AI309" i="43"/>
  <c r="AG309" i="43"/>
  <c r="AF309" i="43"/>
  <c r="AD309" i="43"/>
  <c r="AC309" i="43"/>
  <c r="AA309" i="43"/>
  <c r="Z309" i="43"/>
  <c r="X309" i="43"/>
  <c r="W309" i="43"/>
  <c r="U309" i="43"/>
  <c r="T309" i="43"/>
  <c r="R309" i="43"/>
  <c r="Q309" i="43"/>
  <c r="O309" i="43"/>
  <c r="N309" i="43"/>
  <c r="L309" i="43"/>
  <c r="K309" i="43"/>
  <c r="I309" i="43"/>
  <c r="H309" i="43"/>
  <c r="F309" i="43"/>
  <c r="BB308" i="43"/>
  <c r="BA308" i="43"/>
  <c r="AY308" i="43"/>
  <c r="AX308" i="43"/>
  <c r="AV308" i="43"/>
  <c r="AU308" i="43"/>
  <c r="AS308" i="43"/>
  <c r="AR308" i="43"/>
  <c r="AP308" i="43"/>
  <c r="AO308" i="43"/>
  <c r="AM308" i="43"/>
  <c r="AL308" i="43"/>
  <c r="AJ308" i="43"/>
  <c r="AI308" i="43"/>
  <c r="AG308" i="43"/>
  <c r="AF308" i="43"/>
  <c r="AD308" i="43"/>
  <c r="AC308" i="43"/>
  <c r="AA308" i="43"/>
  <c r="Z308" i="43"/>
  <c r="X308" i="43"/>
  <c r="W308" i="43"/>
  <c r="U308" i="43"/>
  <c r="T308" i="43"/>
  <c r="R308" i="43"/>
  <c r="Q308" i="43"/>
  <c r="O308" i="43"/>
  <c r="N308" i="43"/>
  <c r="L308" i="43"/>
  <c r="K308" i="43"/>
  <c r="I308" i="43"/>
  <c r="H308" i="43"/>
  <c r="F308" i="43"/>
  <c r="BB307" i="43"/>
  <c r="BA307" i="43"/>
  <c r="AY307" i="43"/>
  <c r="AX307" i="43"/>
  <c r="AV307" i="43"/>
  <c r="AU307" i="43"/>
  <c r="AS307" i="43"/>
  <c r="AR307" i="43"/>
  <c r="AP307" i="43"/>
  <c r="AO307" i="43"/>
  <c r="AM307" i="43"/>
  <c r="AL307" i="43"/>
  <c r="AJ307" i="43"/>
  <c r="AI307" i="43"/>
  <c r="AG307" i="43"/>
  <c r="AF307" i="43"/>
  <c r="AD307" i="43"/>
  <c r="AC307" i="43"/>
  <c r="AA307" i="43"/>
  <c r="Z307" i="43"/>
  <c r="X307" i="43"/>
  <c r="W307" i="43"/>
  <c r="U307" i="43"/>
  <c r="T307" i="43"/>
  <c r="R307" i="43"/>
  <c r="Q307" i="43"/>
  <c r="O307" i="43"/>
  <c r="N307" i="43"/>
  <c r="L307" i="43"/>
  <c r="K307" i="43"/>
  <c r="I307" i="43"/>
  <c r="H307" i="43"/>
  <c r="F307" i="43"/>
  <c r="BB306" i="43"/>
  <c r="BA306" i="43"/>
  <c r="AY306" i="43"/>
  <c r="AX306" i="43"/>
  <c r="AV306" i="43"/>
  <c r="AU306" i="43"/>
  <c r="AS306" i="43"/>
  <c r="AR306" i="43"/>
  <c r="AP306" i="43"/>
  <c r="AO306" i="43"/>
  <c r="AM306" i="43"/>
  <c r="AL306" i="43"/>
  <c r="AJ306" i="43"/>
  <c r="AI306" i="43"/>
  <c r="AG306" i="43"/>
  <c r="AF306" i="43"/>
  <c r="AD306" i="43"/>
  <c r="AC306" i="43"/>
  <c r="AA306" i="43"/>
  <c r="Z306" i="43"/>
  <c r="X306" i="43"/>
  <c r="W306" i="43"/>
  <c r="U306" i="43"/>
  <c r="T306" i="43"/>
  <c r="R306" i="43"/>
  <c r="Q306" i="43"/>
  <c r="O306" i="43"/>
  <c r="N306" i="43"/>
  <c r="L306" i="43"/>
  <c r="K306" i="43"/>
  <c r="I306" i="43"/>
  <c r="H306" i="43"/>
  <c r="F306" i="43"/>
  <c r="BB305" i="43"/>
  <c r="BA305" i="43"/>
  <c r="AY305" i="43"/>
  <c r="AX305" i="43"/>
  <c r="AV305" i="43"/>
  <c r="AU305" i="43"/>
  <c r="AS305" i="43"/>
  <c r="AR305" i="43"/>
  <c r="AP305" i="43"/>
  <c r="AO305" i="43"/>
  <c r="AM305" i="43"/>
  <c r="AL305" i="43"/>
  <c r="AJ305" i="43"/>
  <c r="AI305" i="43"/>
  <c r="AG305" i="43"/>
  <c r="AF305" i="43"/>
  <c r="AD305" i="43"/>
  <c r="AC305" i="43"/>
  <c r="AA305" i="43"/>
  <c r="Z305" i="43"/>
  <c r="X305" i="43"/>
  <c r="W305" i="43"/>
  <c r="U305" i="43"/>
  <c r="T305" i="43"/>
  <c r="R305" i="43"/>
  <c r="Q305" i="43"/>
  <c r="O305" i="43"/>
  <c r="N305" i="43"/>
  <c r="L305" i="43"/>
  <c r="K305" i="43"/>
  <c r="I305" i="43"/>
  <c r="H305" i="43"/>
  <c r="F305" i="43"/>
  <c r="BB304" i="43"/>
  <c r="BA304" i="43"/>
  <c r="AY304" i="43"/>
  <c r="AX304" i="43"/>
  <c r="AV304" i="43"/>
  <c r="AU304" i="43"/>
  <c r="AS304" i="43"/>
  <c r="AR304" i="43"/>
  <c r="AP304" i="43"/>
  <c r="AO304" i="43"/>
  <c r="AM304" i="43"/>
  <c r="AL304" i="43"/>
  <c r="AJ304" i="43"/>
  <c r="AI304" i="43"/>
  <c r="AG304" i="43"/>
  <c r="AF304" i="43"/>
  <c r="AD304" i="43"/>
  <c r="AC304" i="43"/>
  <c r="AA304" i="43"/>
  <c r="Z304" i="43"/>
  <c r="X304" i="43"/>
  <c r="W304" i="43"/>
  <c r="U304" i="43"/>
  <c r="T304" i="43"/>
  <c r="R304" i="43"/>
  <c r="Q304" i="43"/>
  <c r="O304" i="43"/>
  <c r="N304" i="43"/>
  <c r="L304" i="43"/>
  <c r="K304" i="43"/>
  <c r="I304" i="43"/>
  <c r="H304" i="43"/>
  <c r="F304" i="43"/>
  <c r="BB303" i="43"/>
  <c r="BA303" i="43"/>
  <c r="AY303" i="43"/>
  <c r="AX303" i="43"/>
  <c r="AV303" i="43"/>
  <c r="AU303" i="43"/>
  <c r="AS303" i="43"/>
  <c r="AR303" i="43"/>
  <c r="AP303" i="43"/>
  <c r="AO303" i="43"/>
  <c r="AM303" i="43"/>
  <c r="AL303" i="43"/>
  <c r="AJ303" i="43"/>
  <c r="AI303" i="43"/>
  <c r="AG303" i="43"/>
  <c r="AF303" i="43"/>
  <c r="AD303" i="43"/>
  <c r="AC303" i="43"/>
  <c r="AA303" i="43"/>
  <c r="Z303" i="43"/>
  <c r="X303" i="43"/>
  <c r="W303" i="43"/>
  <c r="U303" i="43"/>
  <c r="T303" i="43"/>
  <c r="R303" i="43"/>
  <c r="Q303" i="43"/>
  <c r="O303" i="43"/>
  <c r="N303" i="43"/>
  <c r="L303" i="43"/>
  <c r="K303" i="43"/>
  <c r="I303" i="43"/>
  <c r="H303" i="43"/>
  <c r="F303" i="43"/>
  <c r="BB302" i="43"/>
  <c r="BA302" i="43"/>
  <c r="AY302" i="43"/>
  <c r="AX302" i="43"/>
  <c r="AV302" i="43"/>
  <c r="AU302" i="43"/>
  <c r="AS302" i="43"/>
  <c r="AR302" i="43"/>
  <c r="AP302" i="43"/>
  <c r="AO302" i="43"/>
  <c r="AM302" i="43"/>
  <c r="AL302" i="43"/>
  <c r="AJ302" i="43"/>
  <c r="AI302" i="43"/>
  <c r="AG302" i="43"/>
  <c r="AF302" i="43"/>
  <c r="AD302" i="43"/>
  <c r="AC302" i="43"/>
  <c r="AA302" i="43"/>
  <c r="Z302" i="43"/>
  <c r="X302" i="43"/>
  <c r="W302" i="43"/>
  <c r="U302" i="43"/>
  <c r="T302" i="43"/>
  <c r="R302" i="43"/>
  <c r="Q302" i="43"/>
  <c r="O302" i="43"/>
  <c r="N302" i="43"/>
  <c r="L302" i="43"/>
  <c r="K302" i="43"/>
  <c r="I302" i="43"/>
  <c r="H302" i="43"/>
  <c r="F302" i="43"/>
  <c r="BB301" i="43"/>
  <c r="BA301" i="43"/>
  <c r="AY301" i="43"/>
  <c r="AX301" i="43"/>
  <c r="AV301" i="43"/>
  <c r="AU301" i="43"/>
  <c r="AS301" i="43"/>
  <c r="AR301" i="43"/>
  <c r="AP301" i="43"/>
  <c r="AO301" i="43"/>
  <c r="AM301" i="43"/>
  <c r="AL301" i="43"/>
  <c r="AJ301" i="43"/>
  <c r="AI301" i="43"/>
  <c r="AG301" i="43"/>
  <c r="AF301" i="43"/>
  <c r="AD301" i="43"/>
  <c r="AC301" i="43"/>
  <c r="AA301" i="43"/>
  <c r="Z301" i="43"/>
  <c r="X301" i="43"/>
  <c r="W301" i="43"/>
  <c r="U301" i="43"/>
  <c r="T301" i="43"/>
  <c r="R301" i="43"/>
  <c r="Q301" i="43"/>
  <c r="O301" i="43"/>
  <c r="N301" i="43"/>
  <c r="L301" i="43"/>
  <c r="K301" i="43"/>
  <c r="I301" i="43"/>
  <c r="H301" i="43"/>
  <c r="F301" i="43"/>
  <c r="BB300" i="43"/>
  <c r="BA300" i="43"/>
  <c r="AY300" i="43"/>
  <c r="AX300" i="43"/>
  <c r="AV300" i="43"/>
  <c r="AU300" i="43"/>
  <c r="AS300" i="43"/>
  <c r="AR300" i="43"/>
  <c r="AP300" i="43"/>
  <c r="AO300" i="43"/>
  <c r="AM300" i="43"/>
  <c r="AL300" i="43"/>
  <c r="AJ300" i="43"/>
  <c r="AI300" i="43"/>
  <c r="AG300" i="43"/>
  <c r="AF300" i="43"/>
  <c r="AD300" i="43"/>
  <c r="AC300" i="43"/>
  <c r="AA300" i="43"/>
  <c r="Z300" i="43"/>
  <c r="X300" i="43"/>
  <c r="W300" i="43"/>
  <c r="U300" i="43"/>
  <c r="T300" i="43"/>
  <c r="R300" i="43"/>
  <c r="Q300" i="43"/>
  <c r="O300" i="43"/>
  <c r="N300" i="43"/>
  <c r="L300" i="43"/>
  <c r="K300" i="43"/>
  <c r="I300" i="43"/>
  <c r="H300" i="43"/>
  <c r="F300" i="43"/>
  <c r="BB299" i="43"/>
  <c r="BA299" i="43"/>
  <c r="AY299" i="43"/>
  <c r="AX299" i="43"/>
  <c r="AV299" i="43"/>
  <c r="AU299" i="43"/>
  <c r="AS299" i="43"/>
  <c r="AR299" i="43"/>
  <c r="AP299" i="43"/>
  <c r="AO299" i="43"/>
  <c r="AM299" i="43"/>
  <c r="AL299" i="43"/>
  <c r="AJ299" i="43"/>
  <c r="AI299" i="43"/>
  <c r="AG299" i="43"/>
  <c r="AF299" i="43"/>
  <c r="AD299" i="43"/>
  <c r="AC299" i="43"/>
  <c r="AA299" i="43"/>
  <c r="Z299" i="43"/>
  <c r="X299" i="43"/>
  <c r="W299" i="43"/>
  <c r="U299" i="43"/>
  <c r="T299" i="43"/>
  <c r="R299" i="43"/>
  <c r="Q299" i="43"/>
  <c r="O299" i="43"/>
  <c r="N299" i="43"/>
  <c r="L299" i="43"/>
  <c r="K299" i="43"/>
  <c r="I299" i="43"/>
  <c r="H299" i="43"/>
  <c r="F299" i="43"/>
  <c r="BB298" i="43"/>
  <c r="BA298" i="43"/>
  <c r="AY298" i="43"/>
  <c r="AX298" i="43"/>
  <c r="AV298" i="43"/>
  <c r="AU298" i="43"/>
  <c r="AS298" i="43"/>
  <c r="AR298" i="43"/>
  <c r="AP298" i="43"/>
  <c r="AO298" i="43"/>
  <c r="AM298" i="43"/>
  <c r="AL298" i="43"/>
  <c r="AJ298" i="43"/>
  <c r="AI298" i="43"/>
  <c r="AG298" i="43"/>
  <c r="AF298" i="43"/>
  <c r="AD298" i="43"/>
  <c r="AC298" i="43"/>
  <c r="AA298" i="43"/>
  <c r="Z298" i="43"/>
  <c r="X298" i="43"/>
  <c r="W298" i="43"/>
  <c r="U298" i="43"/>
  <c r="T298" i="43"/>
  <c r="R298" i="43"/>
  <c r="Q298" i="43"/>
  <c r="O298" i="43"/>
  <c r="N298" i="43"/>
  <c r="L298" i="43"/>
  <c r="K298" i="43"/>
  <c r="I298" i="43"/>
  <c r="H298" i="43"/>
  <c r="F298" i="43"/>
  <c r="BB297" i="43"/>
  <c r="BA297" i="43"/>
  <c r="AY297" i="43"/>
  <c r="AX297" i="43"/>
  <c r="AV297" i="43"/>
  <c r="AU297" i="43"/>
  <c r="AS297" i="43"/>
  <c r="AR297" i="43"/>
  <c r="AP297" i="43"/>
  <c r="AO297" i="43"/>
  <c r="AM297" i="43"/>
  <c r="AL297" i="43"/>
  <c r="AJ297" i="43"/>
  <c r="AI297" i="43"/>
  <c r="AG297" i="43"/>
  <c r="AF297" i="43"/>
  <c r="AD297" i="43"/>
  <c r="AC297" i="43"/>
  <c r="AA297" i="43"/>
  <c r="Z297" i="43"/>
  <c r="X297" i="43"/>
  <c r="W297" i="43"/>
  <c r="U297" i="43"/>
  <c r="T297" i="43"/>
  <c r="R297" i="43"/>
  <c r="Q297" i="43"/>
  <c r="O297" i="43"/>
  <c r="N297" i="43"/>
  <c r="L297" i="43"/>
  <c r="K297" i="43"/>
  <c r="I297" i="43"/>
  <c r="H297" i="43"/>
  <c r="F297" i="43"/>
  <c r="BB296" i="43"/>
  <c r="BA296" i="43"/>
  <c r="AY296" i="43"/>
  <c r="AX296" i="43"/>
  <c r="AV296" i="43"/>
  <c r="AU296" i="43"/>
  <c r="AS296" i="43"/>
  <c r="AR296" i="43"/>
  <c r="AP296" i="43"/>
  <c r="AO296" i="43"/>
  <c r="AM296" i="43"/>
  <c r="AL296" i="43"/>
  <c r="AJ296" i="43"/>
  <c r="AI296" i="43"/>
  <c r="AG296" i="43"/>
  <c r="AF296" i="43"/>
  <c r="AD296" i="43"/>
  <c r="AC296" i="43"/>
  <c r="AA296" i="43"/>
  <c r="Z296" i="43"/>
  <c r="X296" i="43"/>
  <c r="W296" i="43"/>
  <c r="U296" i="43"/>
  <c r="T296" i="43"/>
  <c r="R296" i="43"/>
  <c r="Q296" i="43"/>
  <c r="O296" i="43"/>
  <c r="N296" i="43"/>
  <c r="L296" i="43"/>
  <c r="K296" i="43"/>
  <c r="I296" i="43"/>
  <c r="H296" i="43"/>
  <c r="F296" i="43"/>
  <c r="BB295" i="43"/>
  <c r="BA295" i="43"/>
  <c r="AY295" i="43"/>
  <c r="AX295" i="43"/>
  <c r="AV295" i="43"/>
  <c r="AU295" i="43"/>
  <c r="AS295" i="43"/>
  <c r="AR295" i="43"/>
  <c r="AP295" i="43"/>
  <c r="AO295" i="43"/>
  <c r="AM295" i="43"/>
  <c r="AL295" i="43"/>
  <c r="AJ295" i="43"/>
  <c r="AI295" i="43"/>
  <c r="AG295" i="43"/>
  <c r="AF295" i="43"/>
  <c r="AD295" i="43"/>
  <c r="AC295" i="43"/>
  <c r="AA295" i="43"/>
  <c r="Z295" i="43"/>
  <c r="X295" i="43"/>
  <c r="W295" i="43"/>
  <c r="U295" i="43"/>
  <c r="T295" i="43"/>
  <c r="R295" i="43"/>
  <c r="Q295" i="43"/>
  <c r="O295" i="43"/>
  <c r="N295" i="43"/>
  <c r="L295" i="43"/>
  <c r="K295" i="43"/>
  <c r="I295" i="43"/>
  <c r="H295" i="43"/>
  <c r="F295" i="43"/>
  <c r="BB294" i="43"/>
  <c r="BA294" i="43"/>
  <c r="AY294" i="43"/>
  <c r="AX294" i="43"/>
  <c r="AV294" i="43"/>
  <c r="AU294" i="43"/>
  <c r="AS294" i="43"/>
  <c r="AR294" i="43"/>
  <c r="AP294" i="43"/>
  <c r="AO294" i="43"/>
  <c r="AM294" i="43"/>
  <c r="AL294" i="43"/>
  <c r="AJ294" i="43"/>
  <c r="AI294" i="43"/>
  <c r="AG294" i="43"/>
  <c r="AF294" i="43"/>
  <c r="AD294" i="43"/>
  <c r="AC294" i="43"/>
  <c r="AA294" i="43"/>
  <c r="Z294" i="43"/>
  <c r="X294" i="43"/>
  <c r="W294" i="43"/>
  <c r="U294" i="43"/>
  <c r="T294" i="43"/>
  <c r="R294" i="43"/>
  <c r="Q294" i="43"/>
  <c r="O294" i="43"/>
  <c r="N294" i="43"/>
  <c r="L294" i="43"/>
  <c r="K294" i="43"/>
  <c r="I294" i="43"/>
  <c r="H294" i="43"/>
  <c r="F294" i="43"/>
  <c r="BB293" i="43"/>
  <c r="BA293" i="43"/>
  <c r="AY293" i="43"/>
  <c r="AX293" i="43"/>
  <c r="AV293" i="43"/>
  <c r="AU293" i="43"/>
  <c r="AS293" i="43"/>
  <c r="AR293" i="43"/>
  <c r="AP293" i="43"/>
  <c r="AO293" i="43"/>
  <c r="AM293" i="43"/>
  <c r="AL293" i="43"/>
  <c r="AJ293" i="43"/>
  <c r="AI293" i="43"/>
  <c r="AG293" i="43"/>
  <c r="AF293" i="43"/>
  <c r="AD293" i="43"/>
  <c r="AC293" i="43"/>
  <c r="AA293" i="43"/>
  <c r="Z293" i="43"/>
  <c r="X293" i="43"/>
  <c r="W293" i="43"/>
  <c r="U293" i="43"/>
  <c r="T293" i="43"/>
  <c r="R293" i="43"/>
  <c r="Q293" i="43"/>
  <c r="O293" i="43"/>
  <c r="N293" i="43"/>
  <c r="L293" i="43"/>
  <c r="K293" i="43"/>
  <c r="I293" i="43"/>
  <c r="H293" i="43"/>
  <c r="F293" i="43"/>
  <c r="BB292" i="43"/>
  <c r="BA292" i="43"/>
  <c r="AY292" i="43"/>
  <c r="AX292" i="43"/>
  <c r="AV292" i="43"/>
  <c r="AU292" i="43"/>
  <c r="AS292" i="43"/>
  <c r="AR292" i="43"/>
  <c r="AP292" i="43"/>
  <c r="AO292" i="43"/>
  <c r="AM292" i="43"/>
  <c r="AL292" i="43"/>
  <c r="AJ292" i="43"/>
  <c r="AI292" i="43"/>
  <c r="AG292" i="43"/>
  <c r="AF292" i="43"/>
  <c r="AD292" i="43"/>
  <c r="AC292" i="43"/>
  <c r="AA292" i="43"/>
  <c r="Z292" i="43"/>
  <c r="X292" i="43"/>
  <c r="W292" i="43"/>
  <c r="U292" i="43"/>
  <c r="T292" i="43"/>
  <c r="R292" i="43"/>
  <c r="Q292" i="43"/>
  <c r="O292" i="43"/>
  <c r="N292" i="43"/>
  <c r="L292" i="43"/>
  <c r="K292" i="43"/>
  <c r="I292" i="43"/>
  <c r="H292" i="43"/>
  <c r="F292" i="43"/>
  <c r="BB291" i="43"/>
  <c r="BA291" i="43"/>
  <c r="AY291" i="43"/>
  <c r="AX291" i="43"/>
  <c r="AV291" i="43"/>
  <c r="AU291" i="43"/>
  <c r="AS291" i="43"/>
  <c r="AR291" i="43"/>
  <c r="AP291" i="43"/>
  <c r="AO291" i="43"/>
  <c r="AM291" i="43"/>
  <c r="AL291" i="43"/>
  <c r="AJ291" i="43"/>
  <c r="AI291" i="43"/>
  <c r="AG291" i="43"/>
  <c r="AF291" i="43"/>
  <c r="AD291" i="43"/>
  <c r="AC291" i="43"/>
  <c r="AA291" i="43"/>
  <c r="Z291" i="43"/>
  <c r="X291" i="43"/>
  <c r="W291" i="43"/>
  <c r="U291" i="43"/>
  <c r="T291" i="43"/>
  <c r="R291" i="43"/>
  <c r="Q291" i="43"/>
  <c r="O291" i="43"/>
  <c r="N291" i="43"/>
  <c r="L291" i="43"/>
  <c r="K291" i="43"/>
  <c r="I291" i="43"/>
  <c r="H291" i="43"/>
  <c r="F291" i="43"/>
  <c r="BB290" i="43"/>
  <c r="BA290" i="43"/>
  <c r="AY290" i="43"/>
  <c r="AX290" i="43"/>
  <c r="AV290" i="43"/>
  <c r="AU290" i="43"/>
  <c r="AS290" i="43"/>
  <c r="AR290" i="43"/>
  <c r="AP290" i="43"/>
  <c r="AO290" i="43"/>
  <c r="AM290" i="43"/>
  <c r="AL290" i="43"/>
  <c r="AJ290" i="43"/>
  <c r="AI290" i="43"/>
  <c r="AG290" i="43"/>
  <c r="AF290" i="43"/>
  <c r="AD290" i="43"/>
  <c r="AC290" i="43"/>
  <c r="AA290" i="43"/>
  <c r="Z290" i="43"/>
  <c r="X290" i="43"/>
  <c r="W290" i="43"/>
  <c r="U290" i="43"/>
  <c r="T290" i="43"/>
  <c r="R290" i="43"/>
  <c r="Q290" i="43"/>
  <c r="O290" i="43"/>
  <c r="N290" i="43"/>
  <c r="L290" i="43"/>
  <c r="K290" i="43"/>
  <c r="I290" i="43"/>
  <c r="H290" i="43"/>
  <c r="F290" i="43"/>
  <c r="BB287" i="43"/>
  <c r="BA287" i="43"/>
  <c r="AY287" i="43"/>
  <c r="AX287" i="43"/>
  <c r="AV287" i="43"/>
  <c r="AU287" i="43"/>
  <c r="AS287" i="43"/>
  <c r="AR287" i="43"/>
  <c r="AP287" i="43"/>
  <c r="AO287" i="43"/>
  <c r="AM287" i="43"/>
  <c r="AL287" i="43"/>
  <c r="AJ287" i="43"/>
  <c r="AI287" i="43"/>
  <c r="AG287" i="43"/>
  <c r="AF287" i="43"/>
  <c r="AD287" i="43"/>
  <c r="AC287" i="43"/>
  <c r="AA287" i="43"/>
  <c r="Z287" i="43"/>
  <c r="X287" i="43"/>
  <c r="W287" i="43"/>
  <c r="U287" i="43"/>
  <c r="T287" i="43"/>
  <c r="R287" i="43"/>
  <c r="Q287" i="43"/>
  <c r="O287" i="43"/>
  <c r="N287" i="43"/>
  <c r="L287" i="43"/>
  <c r="K287" i="43"/>
  <c r="I287" i="43"/>
  <c r="H287" i="43"/>
  <c r="F287" i="43"/>
  <c r="BB286" i="43"/>
  <c r="BA286" i="43"/>
  <c r="AY286" i="43"/>
  <c r="AX286" i="43"/>
  <c r="AV286" i="43"/>
  <c r="AU286" i="43"/>
  <c r="AS286" i="43"/>
  <c r="AR286" i="43"/>
  <c r="AP286" i="43"/>
  <c r="AO286" i="43"/>
  <c r="AM286" i="43"/>
  <c r="AL286" i="43"/>
  <c r="AJ286" i="43"/>
  <c r="AI286" i="43"/>
  <c r="AG286" i="43"/>
  <c r="AF286" i="43"/>
  <c r="AD286" i="43"/>
  <c r="AC286" i="43"/>
  <c r="AA286" i="43"/>
  <c r="Z286" i="43"/>
  <c r="X286" i="43"/>
  <c r="W286" i="43"/>
  <c r="U286" i="43"/>
  <c r="T286" i="43"/>
  <c r="R286" i="43"/>
  <c r="Q286" i="43"/>
  <c r="O286" i="43"/>
  <c r="N286" i="43"/>
  <c r="L286" i="43"/>
  <c r="K286" i="43"/>
  <c r="I286" i="43"/>
  <c r="H286" i="43"/>
  <c r="F286" i="43"/>
  <c r="BB285" i="43"/>
  <c r="BA285" i="43"/>
  <c r="AY285" i="43"/>
  <c r="AX285" i="43"/>
  <c r="AV285" i="43"/>
  <c r="AU285" i="43"/>
  <c r="AS285" i="43"/>
  <c r="AR285" i="43"/>
  <c r="AP285" i="43"/>
  <c r="AO285" i="43"/>
  <c r="AM285" i="43"/>
  <c r="AL285" i="43"/>
  <c r="AJ285" i="43"/>
  <c r="AI285" i="43"/>
  <c r="AG285" i="43"/>
  <c r="AF285" i="43"/>
  <c r="AD285" i="43"/>
  <c r="AC285" i="43"/>
  <c r="AA285" i="43"/>
  <c r="Z285" i="43"/>
  <c r="X285" i="43"/>
  <c r="W285" i="43"/>
  <c r="U285" i="43"/>
  <c r="T285" i="43"/>
  <c r="R285" i="43"/>
  <c r="Q285" i="43"/>
  <c r="O285" i="43"/>
  <c r="N285" i="43"/>
  <c r="L285" i="43"/>
  <c r="K285" i="43"/>
  <c r="I285" i="43"/>
  <c r="H285" i="43"/>
  <c r="F285" i="43"/>
  <c r="BB284" i="43"/>
  <c r="BA284" i="43"/>
  <c r="AY284" i="43"/>
  <c r="AX284" i="43"/>
  <c r="AV284" i="43"/>
  <c r="AU284" i="43"/>
  <c r="AS284" i="43"/>
  <c r="AR284" i="43"/>
  <c r="AP284" i="43"/>
  <c r="AO284" i="43"/>
  <c r="AM284" i="43"/>
  <c r="AL284" i="43"/>
  <c r="AJ284" i="43"/>
  <c r="AI284" i="43"/>
  <c r="AG284" i="43"/>
  <c r="AF284" i="43"/>
  <c r="AD284" i="43"/>
  <c r="AC284" i="43"/>
  <c r="AA284" i="43"/>
  <c r="Z284" i="43"/>
  <c r="X284" i="43"/>
  <c r="W284" i="43"/>
  <c r="U284" i="43"/>
  <c r="T284" i="43"/>
  <c r="R284" i="43"/>
  <c r="Q284" i="43"/>
  <c r="O284" i="43"/>
  <c r="N284" i="43"/>
  <c r="L284" i="43"/>
  <c r="K284" i="43"/>
  <c r="I284" i="43"/>
  <c r="H284" i="43"/>
  <c r="F284" i="43"/>
  <c r="BB283" i="43"/>
  <c r="BA283" i="43"/>
  <c r="AY283" i="43"/>
  <c r="AX283" i="43"/>
  <c r="AV283" i="43"/>
  <c r="AU283" i="43"/>
  <c r="AS283" i="43"/>
  <c r="AR283" i="43"/>
  <c r="AP283" i="43"/>
  <c r="AO283" i="43"/>
  <c r="AM283" i="43"/>
  <c r="AL283" i="43"/>
  <c r="AJ283" i="43"/>
  <c r="AI283" i="43"/>
  <c r="AG283" i="43"/>
  <c r="AF283" i="43"/>
  <c r="AD283" i="43"/>
  <c r="AC283" i="43"/>
  <c r="AA283" i="43"/>
  <c r="Z283" i="43"/>
  <c r="X283" i="43"/>
  <c r="W283" i="43"/>
  <c r="U283" i="43"/>
  <c r="T283" i="43"/>
  <c r="R283" i="43"/>
  <c r="Q283" i="43"/>
  <c r="O283" i="43"/>
  <c r="N283" i="43"/>
  <c r="L283" i="43"/>
  <c r="K283" i="43"/>
  <c r="I283" i="43"/>
  <c r="H283" i="43"/>
  <c r="F283" i="43"/>
  <c r="BB282" i="43"/>
  <c r="BA282" i="43"/>
  <c r="AY282" i="43"/>
  <c r="AX282" i="43"/>
  <c r="AV282" i="43"/>
  <c r="AU282" i="43"/>
  <c r="AS282" i="43"/>
  <c r="AR282" i="43"/>
  <c r="AP282" i="43"/>
  <c r="AO282" i="43"/>
  <c r="AM282" i="43"/>
  <c r="AL282" i="43"/>
  <c r="AJ282" i="43"/>
  <c r="AI282" i="43"/>
  <c r="AG282" i="43"/>
  <c r="AF282" i="43"/>
  <c r="AD282" i="43"/>
  <c r="AC282" i="43"/>
  <c r="AA282" i="43"/>
  <c r="Z282" i="43"/>
  <c r="X282" i="43"/>
  <c r="W282" i="43"/>
  <c r="U282" i="43"/>
  <c r="T282" i="43"/>
  <c r="R282" i="43"/>
  <c r="Q282" i="43"/>
  <c r="O282" i="43"/>
  <c r="N282" i="43"/>
  <c r="L282" i="43"/>
  <c r="K282" i="43"/>
  <c r="I282" i="43"/>
  <c r="H282" i="43"/>
  <c r="F282" i="43"/>
  <c r="BB281" i="43"/>
  <c r="BA281" i="43"/>
  <c r="AY281" i="43"/>
  <c r="AX281" i="43"/>
  <c r="AV281" i="43"/>
  <c r="AU281" i="43"/>
  <c r="AS281" i="43"/>
  <c r="AR281" i="43"/>
  <c r="AP281" i="43"/>
  <c r="AO281" i="43"/>
  <c r="AM281" i="43"/>
  <c r="AL281" i="43"/>
  <c r="AJ281" i="43"/>
  <c r="AI281" i="43"/>
  <c r="AG281" i="43"/>
  <c r="AF281" i="43"/>
  <c r="AD281" i="43"/>
  <c r="AC281" i="43"/>
  <c r="AA281" i="43"/>
  <c r="Z281" i="43"/>
  <c r="X281" i="43"/>
  <c r="W281" i="43"/>
  <c r="U281" i="43"/>
  <c r="T281" i="43"/>
  <c r="R281" i="43"/>
  <c r="Q281" i="43"/>
  <c r="O281" i="43"/>
  <c r="N281" i="43"/>
  <c r="L281" i="43"/>
  <c r="K281" i="43"/>
  <c r="I281" i="43"/>
  <c r="H281" i="43"/>
  <c r="F281" i="43"/>
  <c r="BB280" i="43"/>
  <c r="BA280" i="43"/>
  <c r="AY280" i="43"/>
  <c r="AX280" i="43"/>
  <c r="AV280" i="43"/>
  <c r="AU280" i="43"/>
  <c r="AS280" i="43"/>
  <c r="AR280" i="43"/>
  <c r="AP280" i="43"/>
  <c r="AO280" i="43"/>
  <c r="AM280" i="43"/>
  <c r="AL280" i="43"/>
  <c r="AJ280" i="43"/>
  <c r="AI280" i="43"/>
  <c r="AG280" i="43"/>
  <c r="AF280" i="43"/>
  <c r="AD280" i="43"/>
  <c r="AC280" i="43"/>
  <c r="AA280" i="43"/>
  <c r="Z280" i="43"/>
  <c r="X280" i="43"/>
  <c r="W280" i="43"/>
  <c r="U280" i="43"/>
  <c r="T280" i="43"/>
  <c r="R280" i="43"/>
  <c r="Q280" i="43"/>
  <c r="O280" i="43"/>
  <c r="N280" i="43"/>
  <c r="L280" i="43"/>
  <c r="K280" i="43"/>
  <c r="I280" i="43"/>
  <c r="H280" i="43"/>
  <c r="F280" i="43"/>
  <c r="BB279" i="43"/>
  <c r="BA279" i="43"/>
  <c r="AY279" i="43"/>
  <c r="AX279" i="43"/>
  <c r="AV279" i="43"/>
  <c r="AU279" i="43"/>
  <c r="AS279" i="43"/>
  <c r="AR279" i="43"/>
  <c r="AP279" i="43"/>
  <c r="AO279" i="43"/>
  <c r="AM279" i="43"/>
  <c r="AL279" i="43"/>
  <c r="AJ279" i="43"/>
  <c r="AI279" i="43"/>
  <c r="AG279" i="43"/>
  <c r="AF279" i="43"/>
  <c r="AD279" i="43"/>
  <c r="AC279" i="43"/>
  <c r="AA279" i="43"/>
  <c r="Z279" i="43"/>
  <c r="X279" i="43"/>
  <c r="W279" i="43"/>
  <c r="U279" i="43"/>
  <c r="T279" i="43"/>
  <c r="R279" i="43"/>
  <c r="Q279" i="43"/>
  <c r="O279" i="43"/>
  <c r="N279" i="43"/>
  <c r="L279" i="43"/>
  <c r="K279" i="43"/>
  <c r="I279" i="43"/>
  <c r="H279" i="43"/>
  <c r="F279" i="43"/>
  <c r="BB278" i="43"/>
  <c r="BA278" i="43"/>
  <c r="AY278" i="43"/>
  <c r="AX278" i="43"/>
  <c r="AV278" i="43"/>
  <c r="AU278" i="43"/>
  <c r="AS278" i="43"/>
  <c r="AR278" i="43"/>
  <c r="AP278" i="43"/>
  <c r="AO278" i="43"/>
  <c r="AM278" i="43"/>
  <c r="AL278" i="43"/>
  <c r="AJ278" i="43"/>
  <c r="AI278" i="43"/>
  <c r="AG278" i="43"/>
  <c r="AF278" i="43"/>
  <c r="AD278" i="43"/>
  <c r="AC278" i="43"/>
  <c r="AA278" i="43"/>
  <c r="Z278" i="43"/>
  <c r="X278" i="43"/>
  <c r="W278" i="43"/>
  <c r="U278" i="43"/>
  <c r="T278" i="43"/>
  <c r="R278" i="43"/>
  <c r="Q278" i="43"/>
  <c r="O278" i="43"/>
  <c r="N278" i="43"/>
  <c r="L278" i="43"/>
  <c r="K278" i="43"/>
  <c r="I278" i="43"/>
  <c r="H278" i="43"/>
  <c r="F278" i="43"/>
  <c r="BB277" i="43"/>
  <c r="BA277" i="43"/>
  <c r="AY277" i="43"/>
  <c r="AX277" i="43"/>
  <c r="AV277" i="43"/>
  <c r="AU277" i="43"/>
  <c r="AS277" i="43"/>
  <c r="AR277" i="43"/>
  <c r="AP277" i="43"/>
  <c r="AO277" i="43"/>
  <c r="AM277" i="43"/>
  <c r="AL277" i="43"/>
  <c r="AJ277" i="43"/>
  <c r="AI277" i="43"/>
  <c r="AG277" i="43"/>
  <c r="AF277" i="43"/>
  <c r="AD277" i="43"/>
  <c r="AC277" i="43"/>
  <c r="AA277" i="43"/>
  <c r="Z277" i="43"/>
  <c r="X277" i="43"/>
  <c r="W277" i="43"/>
  <c r="U277" i="43"/>
  <c r="T277" i="43"/>
  <c r="R277" i="43"/>
  <c r="Q277" i="43"/>
  <c r="O277" i="43"/>
  <c r="N277" i="43"/>
  <c r="L277" i="43"/>
  <c r="K277" i="43"/>
  <c r="I277" i="43"/>
  <c r="H277" i="43"/>
  <c r="F277" i="43"/>
  <c r="BB276" i="43"/>
  <c r="BA276" i="43"/>
  <c r="AY276" i="43"/>
  <c r="AX276" i="43"/>
  <c r="AV276" i="43"/>
  <c r="AU276" i="43"/>
  <c r="AS276" i="43"/>
  <c r="AR276" i="43"/>
  <c r="AP276" i="43"/>
  <c r="AO276" i="43"/>
  <c r="AM276" i="43"/>
  <c r="AL276" i="43"/>
  <c r="AJ276" i="43"/>
  <c r="AI276" i="43"/>
  <c r="AG276" i="43"/>
  <c r="AF276" i="43"/>
  <c r="AD276" i="43"/>
  <c r="AC276" i="43"/>
  <c r="AA276" i="43"/>
  <c r="Z276" i="43"/>
  <c r="X276" i="43"/>
  <c r="W276" i="43"/>
  <c r="U276" i="43"/>
  <c r="T276" i="43"/>
  <c r="R276" i="43"/>
  <c r="Q276" i="43"/>
  <c r="O276" i="43"/>
  <c r="N276" i="43"/>
  <c r="L276" i="43"/>
  <c r="K276" i="43"/>
  <c r="I276" i="43"/>
  <c r="H276" i="43"/>
  <c r="F276" i="43"/>
  <c r="BB275" i="43"/>
  <c r="BA275" i="43"/>
  <c r="AY275" i="43"/>
  <c r="AX275" i="43"/>
  <c r="AV275" i="43"/>
  <c r="AU275" i="43"/>
  <c r="AS275" i="43"/>
  <c r="AR275" i="43"/>
  <c r="AP275" i="43"/>
  <c r="AO275" i="43"/>
  <c r="AM275" i="43"/>
  <c r="AL275" i="43"/>
  <c r="AJ275" i="43"/>
  <c r="AI275" i="43"/>
  <c r="AG275" i="43"/>
  <c r="AF275" i="43"/>
  <c r="AD275" i="43"/>
  <c r="AC275" i="43"/>
  <c r="AA275" i="43"/>
  <c r="Z275" i="43"/>
  <c r="X275" i="43"/>
  <c r="W275" i="43"/>
  <c r="U275" i="43"/>
  <c r="T275" i="43"/>
  <c r="R275" i="43"/>
  <c r="Q275" i="43"/>
  <c r="O275" i="43"/>
  <c r="N275" i="43"/>
  <c r="L275" i="43"/>
  <c r="K275" i="43"/>
  <c r="I275" i="43"/>
  <c r="H275" i="43"/>
  <c r="F275" i="43"/>
  <c r="BB274" i="43"/>
  <c r="BA274" i="43"/>
  <c r="AY274" i="43"/>
  <c r="AX274" i="43"/>
  <c r="AV274" i="43"/>
  <c r="AU274" i="43"/>
  <c r="AS274" i="43"/>
  <c r="AR274" i="43"/>
  <c r="AP274" i="43"/>
  <c r="AO274" i="43"/>
  <c r="AM274" i="43"/>
  <c r="AL274" i="43"/>
  <c r="AJ274" i="43"/>
  <c r="AI274" i="43"/>
  <c r="AG274" i="43"/>
  <c r="AF274" i="43"/>
  <c r="AD274" i="43"/>
  <c r="AC274" i="43"/>
  <c r="AA274" i="43"/>
  <c r="Z274" i="43"/>
  <c r="X274" i="43"/>
  <c r="W274" i="43"/>
  <c r="U274" i="43"/>
  <c r="T274" i="43"/>
  <c r="R274" i="43"/>
  <c r="Q274" i="43"/>
  <c r="O274" i="43"/>
  <c r="N274" i="43"/>
  <c r="L274" i="43"/>
  <c r="K274" i="43"/>
  <c r="I274" i="43"/>
  <c r="H274" i="43"/>
  <c r="F274" i="43"/>
  <c r="BB273" i="43"/>
  <c r="BA273" i="43"/>
  <c r="AY273" i="43"/>
  <c r="AX273" i="43"/>
  <c r="AV273" i="43"/>
  <c r="AU273" i="43"/>
  <c r="AS273" i="43"/>
  <c r="AR273" i="43"/>
  <c r="AP273" i="43"/>
  <c r="AO273" i="43"/>
  <c r="AM273" i="43"/>
  <c r="AL273" i="43"/>
  <c r="AJ273" i="43"/>
  <c r="AI273" i="43"/>
  <c r="AG273" i="43"/>
  <c r="AF273" i="43"/>
  <c r="AD273" i="43"/>
  <c r="AC273" i="43"/>
  <c r="AA273" i="43"/>
  <c r="Z273" i="43"/>
  <c r="X273" i="43"/>
  <c r="W273" i="43"/>
  <c r="U273" i="43"/>
  <c r="T273" i="43"/>
  <c r="R273" i="43"/>
  <c r="Q273" i="43"/>
  <c r="O273" i="43"/>
  <c r="N273" i="43"/>
  <c r="L273" i="43"/>
  <c r="K273" i="43"/>
  <c r="I273" i="43"/>
  <c r="H273" i="43"/>
  <c r="F273" i="43"/>
  <c r="BB272" i="43"/>
  <c r="BA272" i="43"/>
  <c r="AY272" i="43"/>
  <c r="AX272" i="43"/>
  <c r="AV272" i="43"/>
  <c r="AU272" i="43"/>
  <c r="AS272" i="43"/>
  <c r="AR272" i="43"/>
  <c r="AP272" i="43"/>
  <c r="AO272" i="43"/>
  <c r="AM272" i="43"/>
  <c r="AL272" i="43"/>
  <c r="AJ272" i="43"/>
  <c r="AI272" i="43"/>
  <c r="AG272" i="43"/>
  <c r="AF272" i="43"/>
  <c r="AD272" i="43"/>
  <c r="AC272" i="43"/>
  <c r="AA272" i="43"/>
  <c r="Z272" i="43"/>
  <c r="X272" i="43"/>
  <c r="W272" i="43"/>
  <c r="U272" i="43"/>
  <c r="T272" i="43"/>
  <c r="R272" i="43"/>
  <c r="Q272" i="43"/>
  <c r="O272" i="43"/>
  <c r="N272" i="43"/>
  <c r="L272" i="43"/>
  <c r="K272" i="43"/>
  <c r="I272" i="43"/>
  <c r="H272" i="43"/>
  <c r="F272" i="43"/>
  <c r="BB271" i="43"/>
  <c r="BA271" i="43"/>
  <c r="AY271" i="43"/>
  <c r="AX271" i="43"/>
  <c r="AV271" i="43"/>
  <c r="AU271" i="43"/>
  <c r="AS271" i="43"/>
  <c r="AR271" i="43"/>
  <c r="AP271" i="43"/>
  <c r="AO271" i="43"/>
  <c r="AM271" i="43"/>
  <c r="AL271" i="43"/>
  <c r="AJ271" i="43"/>
  <c r="AI271" i="43"/>
  <c r="AG271" i="43"/>
  <c r="AF271" i="43"/>
  <c r="AD271" i="43"/>
  <c r="AC271" i="43"/>
  <c r="AA271" i="43"/>
  <c r="Z271" i="43"/>
  <c r="X271" i="43"/>
  <c r="W271" i="43"/>
  <c r="U271" i="43"/>
  <c r="T271" i="43"/>
  <c r="R271" i="43"/>
  <c r="Q271" i="43"/>
  <c r="O271" i="43"/>
  <c r="N271" i="43"/>
  <c r="L271" i="43"/>
  <c r="K271" i="43"/>
  <c r="I271" i="43"/>
  <c r="H271" i="43"/>
  <c r="F271" i="43"/>
  <c r="BB270" i="43"/>
  <c r="BA270" i="43"/>
  <c r="AY270" i="43"/>
  <c r="AX270" i="43"/>
  <c r="AV270" i="43"/>
  <c r="AU270" i="43"/>
  <c r="AS270" i="43"/>
  <c r="AR270" i="43"/>
  <c r="AP270" i="43"/>
  <c r="AO270" i="43"/>
  <c r="AM270" i="43"/>
  <c r="AL270" i="43"/>
  <c r="AJ270" i="43"/>
  <c r="AI270" i="43"/>
  <c r="AG270" i="43"/>
  <c r="AF270" i="43"/>
  <c r="AD270" i="43"/>
  <c r="AC270" i="43"/>
  <c r="AA270" i="43"/>
  <c r="Z270" i="43"/>
  <c r="X270" i="43"/>
  <c r="W270" i="43"/>
  <c r="U270" i="43"/>
  <c r="T270" i="43"/>
  <c r="R270" i="43"/>
  <c r="Q270" i="43"/>
  <c r="O270" i="43"/>
  <c r="N270" i="43"/>
  <c r="L270" i="43"/>
  <c r="K270" i="43"/>
  <c r="I270" i="43"/>
  <c r="H270" i="43"/>
  <c r="F270" i="43"/>
  <c r="BB269" i="43"/>
  <c r="BA269" i="43"/>
  <c r="AY269" i="43"/>
  <c r="AX269" i="43"/>
  <c r="AV269" i="43"/>
  <c r="AU269" i="43"/>
  <c r="AS269" i="43"/>
  <c r="AR269" i="43"/>
  <c r="AP269" i="43"/>
  <c r="AO269" i="43"/>
  <c r="AM269" i="43"/>
  <c r="AL269" i="43"/>
  <c r="AJ269" i="43"/>
  <c r="AI269" i="43"/>
  <c r="AG269" i="43"/>
  <c r="AF269" i="43"/>
  <c r="AD269" i="43"/>
  <c r="AC269" i="43"/>
  <c r="AA269" i="43"/>
  <c r="Z269" i="43"/>
  <c r="X269" i="43"/>
  <c r="W269" i="43"/>
  <c r="U269" i="43"/>
  <c r="T269" i="43"/>
  <c r="R269" i="43"/>
  <c r="Q269" i="43"/>
  <c r="O269" i="43"/>
  <c r="N269" i="43"/>
  <c r="L269" i="43"/>
  <c r="K269" i="43"/>
  <c r="I269" i="43"/>
  <c r="H269" i="43"/>
  <c r="F269" i="43"/>
  <c r="BB268" i="43"/>
  <c r="BA268" i="43"/>
  <c r="AY268" i="43"/>
  <c r="AX268" i="43"/>
  <c r="AV268" i="43"/>
  <c r="AU268" i="43"/>
  <c r="AS268" i="43"/>
  <c r="AR268" i="43"/>
  <c r="AP268" i="43"/>
  <c r="AO268" i="43"/>
  <c r="AM268" i="43"/>
  <c r="AL268" i="43"/>
  <c r="AJ268" i="43"/>
  <c r="AI268" i="43"/>
  <c r="AG268" i="43"/>
  <c r="AF268" i="43"/>
  <c r="AD268" i="43"/>
  <c r="AC268" i="43"/>
  <c r="AA268" i="43"/>
  <c r="Z268" i="43"/>
  <c r="X268" i="43"/>
  <c r="W268" i="43"/>
  <c r="U268" i="43"/>
  <c r="T268" i="43"/>
  <c r="R268" i="43"/>
  <c r="Q268" i="43"/>
  <c r="O268" i="43"/>
  <c r="N268" i="43"/>
  <c r="L268" i="43"/>
  <c r="K268" i="43"/>
  <c r="I268" i="43"/>
  <c r="H268" i="43"/>
  <c r="F268" i="43"/>
  <c r="BB267" i="43"/>
  <c r="BA267" i="43"/>
  <c r="AY267" i="43"/>
  <c r="AX267" i="43"/>
  <c r="AV267" i="43"/>
  <c r="AU267" i="43"/>
  <c r="AS267" i="43"/>
  <c r="AR267" i="43"/>
  <c r="AP267" i="43"/>
  <c r="AO267" i="43"/>
  <c r="AM267" i="43"/>
  <c r="AL267" i="43"/>
  <c r="AJ267" i="43"/>
  <c r="AI267" i="43"/>
  <c r="AG267" i="43"/>
  <c r="AF267" i="43"/>
  <c r="AD267" i="43"/>
  <c r="AC267" i="43"/>
  <c r="AA267" i="43"/>
  <c r="Z267" i="43"/>
  <c r="X267" i="43"/>
  <c r="W267" i="43"/>
  <c r="U267" i="43"/>
  <c r="T267" i="43"/>
  <c r="R267" i="43"/>
  <c r="Q267" i="43"/>
  <c r="O267" i="43"/>
  <c r="N267" i="43"/>
  <c r="L267" i="43"/>
  <c r="K267" i="43"/>
  <c r="I267" i="43"/>
  <c r="H267" i="43"/>
  <c r="F267" i="43"/>
  <c r="BB266" i="43"/>
  <c r="BA266" i="43"/>
  <c r="AY266" i="43"/>
  <c r="AX266" i="43"/>
  <c r="AV266" i="43"/>
  <c r="AU266" i="43"/>
  <c r="AS266" i="43"/>
  <c r="AR266" i="43"/>
  <c r="AP266" i="43"/>
  <c r="AO266" i="43"/>
  <c r="AM266" i="43"/>
  <c r="AL266" i="43"/>
  <c r="AJ266" i="43"/>
  <c r="AI266" i="43"/>
  <c r="AG266" i="43"/>
  <c r="AF266" i="43"/>
  <c r="AD266" i="43"/>
  <c r="AC266" i="43"/>
  <c r="AA266" i="43"/>
  <c r="Z266" i="43"/>
  <c r="X266" i="43"/>
  <c r="W266" i="43"/>
  <c r="U266" i="43"/>
  <c r="T266" i="43"/>
  <c r="R266" i="43"/>
  <c r="Q266" i="43"/>
  <c r="O266" i="43"/>
  <c r="N266" i="43"/>
  <c r="L266" i="43"/>
  <c r="K266" i="43"/>
  <c r="I266" i="43"/>
  <c r="H266" i="43"/>
  <c r="F266" i="43"/>
  <c r="BB265" i="43"/>
  <c r="BA265" i="43"/>
  <c r="AY265" i="43"/>
  <c r="AX265" i="43"/>
  <c r="AV265" i="43"/>
  <c r="AU265" i="43"/>
  <c r="AS265" i="43"/>
  <c r="AR265" i="43"/>
  <c r="AP265" i="43"/>
  <c r="AO265" i="43"/>
  <c r="AM265" i="43"/>
  <c r="AL265" i="43"/>
  <c r="AJ265" i="43"/>
  <c r="AI265" i="43"/>
  <c r="AG265" i="43"/>
  <c r="AF265" i="43"/>
  <c r="AD265" i="43"/>
  <c r="AC265" i="43"/>
  <c r="AA265" i="43"/>
  <c r="Z265" i="43"/>
  <c r="X265" i="43"/>
  <c r="W265" i="43"/>
  <c r="U265" i="43"/>
  <c r="T265" i="43"/>
  <c r="R265" i="43"/>
  <c r="Q265" i="43"/>
  <c r="O265" i="43"/>
  <c r="N265" i="43"/>
  <c r="L265" i="43"/>
  <c r="K265" i="43"/>
  <c r="I265" i="43"/>
  <c r="H265" i="43"/>
  <c r="F265" i="43"/>
  <c r="BB264" i="43"/>
  <c r="BA264" i="43"/>
  <c r="AY264" i="43"/>
  <c r="AX264" i="43"/>
  <c r="AV264" i="43"/>
  <c r="AU264" i="43"/>
  <c r="AS264" i="43"/>
  <c r="AR264" i="43"/>
  <c r="AP264" i="43"/>
  <c r="AO264" i="43"/>
  <c r="AM264" i="43"/>
  <c r="AL264" i="43"/>
  <c r="AJ264" i="43"/>
  <c r="AI264" i="43"/>
  <c r="AG264" i="43"/>
  <c r="AF264" i="43"/>
  <c r="AD264" i="43"/>
  <c r="AC264" i="43"/>
  <c r="AA264" i="43"/>
  <c r="Z264" i="43"/>
  <c r="X264" i="43"/>
  <c r="W264" i="43"/>
  <c r="U264" i="43"/>
  <c r="T264" i="43"/>
  <c r="R264" i="43"/>
  <c r="Q264" i="43"/>
  <c r="O264" i="43"/>
  <c r="N264" i="43"/>
  <c r="L264" i="43"/>
  <c r="K264" i="43"/>
  <c r="I264" i="43"/>
  <c r="H264" i="43"/>
  <c r="F264" i="43"/>
  <c r="BB263" i="43"/>
  <c r="BA263" i="43"/>
  <c r="AY263" i="43"/>
  <c r="AX263" i="43"/>
  <c r="AV263" i="43"/>
  <c r="AU263" i="43"/>
  <c r="AS263" i="43"/>
  <c r="AR263" i="43"/>
  <c r="AP263" i="43"/>
  <c r="AO263" i="43"/>
  <c r="AM263" i="43"/>
  <c r="AL263" i="43"/>
  <c r="AJ263" i="43"/>
  <c r="AI263" i="43"/>
  <c r="AG263" i="43"/>
  <c r="AF263" i="43"/>
  <c r="AD263" i="43"/>
  <c r="AC263" i="43"/>
  <c r="AA263" i="43"/>
  <c r="Z263" i="43"/>
  <c r="X263" i="43"/>
  <c r="W263" i="43"/>
  <c r="U263" i="43"/>
  <c r="T263" i="43"/>
  <c r="R263" i="43"/>
  <c r="Q263" i="43"/>
  <c r="O263" i="43"/>
  <c r="N263" i="43"/>
  <c r="L263" i="43"/>
  <c r="K263" i="43"/>
  <c r="I263" i="43"/>
  <c r="H263" i="43"/>
  <c r="F263" i="43"/>
  <c r="BB262" i="43"/>
  <c r="BA262" i="43"/>
  <c r="AY262" i="43"/>
  <c r="AX262" i="43"/>
  <c r="AV262" i="43"/>
  <c r="AU262" i="43"/>
  <c r="AS262" i="43"/>
  <c r="AR262" i="43"/>
  <c r="AP262" i="43"/>
  <c r="AO262" i="43"/>
  <c r="AM262" i="43"/>
  <c r="AL262" i="43"/>
  <c r="AJ262" i="43"/>
  <c r="AI262" i="43"/>
  <c r="AG262" i="43"/>
  <c r="AF262" i="43"/>
  <c r="AD262" i="43"/>
  <c r="AC262" i="43"/>
  <c r="AA262" i="43"/>
  <c r="Z262" i="43"/>
  <c r="X262" i="43"/>
  <c r="W262" i="43"/>
  <c r="U262" i="43"/>
  <c r="T262" i="43"/>
  <c r="R262" i="43"/>
  <c r="Q262" i="43"/>
  <c r="O262" i="43"/>
  <c r="N262" i="43"/>
  <c r="L262" i="43"/>
  <c r="K262" i="43"/>
  <c r="I262" i="43"/>
  <c r="H262" i="43"/>
  <c r="F262" i="43"/>
  <c r="BB261" i="43"/>
  <c r="BA261" i="43"/>
  <c r="AY261" i="43"/>
  <c r="AX261" i="43"/>
  <c r="AV261" i="43"/>
  <c r="AU261" i="43"/>
  <c r="AS261" i="43"/>
  <c r="AR261" i="43"/>
  <c r="AP261" i="43"/>
  <c r="AO261" i="43"/>
  <c r="AM261" i="43"/>
  <c r="AL261" i="43"/>
  <c r="AJ261" i="43"/>
  <c r="AI261" i="43"/>
  <c r="AG261" i="43"/>
  <c r="AF261" i="43"/>
  <c r="AD261" i="43"/>
  <c r="AC261" i="43"/>
  <c r="AA261" i="43"/>
  <c r="Z261" i="43"/>
  <c r="X261" i="43"/>
  <c r="W261" i="43"/>
  <c r="U261" i="43"/>
  <c r="T261" i="43"/>
  <c r="R261" i="43"/>
  <c r="Q261" i="43"/>
  <c r="O261" i="43"/>
  <c r="N261" i="43"/>
  <c r="L261" i="43"/>
  <c r="K261" i="43"/>
  <c r="I261" i="43"/>
  <c r="H261" i="43"/>
  <c r="F261" i="43"/>
  <c r="BB260" i="43"/>
  <c r="BA260" i="43"/>
  <c r="AY260" i="43"/>
  <c r="AX260" i="43"/>
  <c r="AV260" i="43"/>
  <c r="AU260" i="43"/>
  <c r="AS260" i="43"/>
  <c r="AR260" i="43"/>
  <c r="AP260" i="43"/>
  <c r="AO260" i="43"/>
  <c r="AM260" i="43"/>
  <c r="AL260" i="43"/>
  <c r="AJ260" i="43"/>
  <c r="AI260" i="43"/>
  <c r="AG260" i="43"/>
  <c r="AF260" i="43"/>
  <c r="AD260" i="43"/>
  <c r="AC260" i="43"/>
  <c r="AA260" i="43"/>
  <c r="Z260" i="43"/>
  <c r="X260" i="43"/>
  <c r="W260" i="43"/>
  <c r="U260" i="43"/>
  <c r="T260" i="43"/>
  <c r="R260" i="43"/>
  <c r="Q260" i="43"/>
  <c r="O260" i="43"/>
  <c r="N260" i="43"/>
  <c r="L260" i="43"/>
  <c r="K260" i="43"/>
  <c r="I260" i="43"/>
  <c r="H260" i="43"/>
  <c r="F260" i="43"/>
  <c r="BB259" i="43"/>
  <c r="BA259" i="43"/>
  <c r="AY259" i="43"/>
  <c r="AX259" i="43"/>
  <c r="AV259" i="43"/>
  <c r="AU259" i="43"/>
  <c r="AS259" i="43"/>
  <c r="AR259" i="43"/>
  <c r="AP259" i="43"/>
  <c r="AO259" i="43"/>
  <c r="AM259" i="43"/>
  <c r="AL259" i="43"/>
  <c r="AJ259" i="43"/>
  <c r="AI259" i="43"/>
  <c r="AG259" i="43"/>
  <c r="AF259" i="43"/>
  <c r="AD259" i="43"/>
  <c r="AC259" i="43"/>
  <c r="AA259" i="43"/>
  <c r="Z259" i="43"/>
  <c r="X259" i="43"/>
  <c r="W259" i="43"/>
  <c r="U259" i="43"/>
  <c r="T259" i="43"/>
  <c r="R259" i="43"/>
  <c r="Q259" i="43"/>
  <c r="O259" i="43"/>
  <c r="N259" i="43"/>
  <c r="L259" i="43"/>
  <c r="K259" i="43"/>
  <c r="I259" i="43"/>
  <c r="H259" i="43"/>
  <c r="F259" i="43"/>
  <c r="BB258" i="43"/>
  <c r="BA258" i="43"/>
  <c r="AY258" i="43"/>
  <c r="AX258" i="43"/>
  <c r="AV258" i="43"/>
  <c r="AU258" i="43"/>
  <c r="AS258" i="43"/>
  <c r="AR258" i="43"/>
  <c r="AP258" i="43"/>
  <c r="AO258" i="43"/>
  <c r="AM258" i="43"/>
  <c r="AL258" i="43"/>
  <c r="AJ258" i="43"/>
  <c r="AI258" i="43"/>
  <c r="AG258" i="43"/>
  <c r="AF258" i="43"/>
  <c r="AD258" i="43"/>
  <c r="AC258" i="43"/>
  <c r="AA258" i="43"/>
  <c r="Z258" i="43"/>
  <c r="X258" i="43"/>
  <c r="W258" i="43"/>
  <c r="U258" i="43"/>
  <c r="T258" i="43"/>
  <c r="R258" i="43"/>
  <c r="Q258" i="43"/>
  <c r="O258" i="43"/>
  <c r="N258" i="43"/>
  <c r="L258" i="43"/>
  <c r="K258" i="43"/>
  <c r="I258" i="43"/>
  <c r="H258" i="43"/>
  <c r="F258" i="43"/>
  <c r="BB257" i="43"/>
  <c r="BA257" i="43"/>
  <c r="AY257" i="43"/>
  <c r="AX257" i="43"/>
  <c r="AV257" i="43"/>
  <c r="AU257" i="43"/>
  <c r="AS257" i="43"/>
  <c r="AR257" i="43"/>
  <c r="AP257" i="43"/>
  <c r="AO257" i="43"/>
  <c r="AM257" i="43"/>
  <c r="AL257" i="43"/>
  <c r="AJ257" i="43"/>
  <c r="AI257" i="43"/>
  <c r="AG257" i="43"/>
  <c r="AF257" i="43"/>
  <c r="AD257" i="43"/>
  <c r="AC257" i="43"/>
  <c r="AA257" i="43"/>
  <c r="Z257" i="43"/>
  <c r="X257" i="43"/>
  <c r="W257" i="43"/>
  <c r="U257" i="43"/>
  <c r="T257" i="43"/>
  <c r="R257" i="43"/>
  <c r="Q257" i="43"/>
  <c r="O257" i="43"/>
  <c r="N257" i="43"/>
  <c r="L257" i="43"/>
  <c r="K257" i="43"/>
  <c r="I257" i="43"/>
  <c r="H257" i="43"/>
  <c r="F257" i="43"/>
  <c r="BB256" i="43"/>
  <c r="BA256" i="43"/>
  <c r="AY256" i="43"/>
  <c r="AX256" i="43"/>
  <c r="AV256" i="43"/>
  <c r="AU256" i="43"/>
  <c r="AS256" i="43"/>
  <c r="AR256" i="43"/>
  <c r="AP256" i="43"/>
  <c r="AO256" i="43"/>
  <c r="AM256" i="43"/>
  <c r="AL256" i="43"/>
  <c r="AJ256" i="43"/>
  <c r="AI256" i="43"/>
  <c r="AG256" i="43"/>
  <c r="AF256" i="43"/>
  <c r="AD256" i="43"/>
  <c r="AC256" i="43"/>
  <c r="AA256" i="43"/>
  <c r="Z256" i="43"/>
  <c r="X256" i="43"/>
  <c r="W256" i="43"/>
  <c r="U256" i="43"/>
  <c r="T256" i="43"/>
  <c r="R256" i="43"/>
  <c r="Q256" i="43"/>
  <c r="O256" i="43"/>
  <c r="N256" i="43"/>
  <c r="L256" i="43"/>
  <c r="K256" i="43"/>
  <c r="I256" i="43"/>
  <c r="H256" i="43"/>
  <c r="F256" i="43"/>
  <c r="BB255" i="43"/>
  <c r="BA255" i="43"/>
  <c r="AY255" i="43"/>
  <c r="AX255" i="43"/>
  <c r="AV255" i="43"/>
  <c r="AU255" i="43"/>
  <c r="AS255" i="43"/>
  <c r="AR255" i="43"/>
  <c r="AP255" i="43"/>
  <c r="AO255" i="43"/>
  <c r="AM255" i="43"/>
  <c r="AL255" i="43"/>
  <c r="AJ255" i="43"/>
  <c r="AI255" i="43"/>
  <c r="AG255" i="43"/>
  <c r="AF255" i="43"/>
  <c r="AD255" i="43"/>
  <c r="AC255" i="43"/>
  <c r="AA255" i="43"/>
  <c r="Z255" i="43"/>
  <c r="X255" i="43"/>
  <c r="W255" i="43"/>
  <c r="U255" i="43"/>
  <c r="T255" i="43"/>
  <c r="R255" i="43"/>
  <c r="Q255" i="43"/>
  <c r="O255" i="43"/>
  <c r="N255" i="43"/>
  <c r="L255" i="43"/>
  <c r="K255" i="43"/>
  <c r="I255" i="43"/>
  <c r="H255" i="43"/>
  <c r="F255" i="43"/>
  <c r="BB254" i="43"/>
  <c r="BA254" i="43"/>
  <c r="AY254" i="43"/>
  <c r="AX254" i="43"/>
  <c r="AV254" i="43"/>
  <c r="AU254" i="43"/>
  <c r="AS254" i="43"/>
  <c r="AR254" i="43"/>
  <c r="AP254" i="43"/>
  <c r="AO254" i="43"/>
  <c r="AM254" i="43"/>
  <c r="AL254" i="43"/>
  <c r="AJ254" i="43"/>
  <c r="AI254" i="43"/>
  <c r="AG254" i="43"/>
  <c r="AF254" i="43"/>
  <c r="AD254" i="43"/>
  <c r="AC254" i="43"/>
  <c r="AA254" i="43"/>
  <c r="Z254" i="43"/>
  <c r="X254" i="43"/>
  <c r="W254" i="43"/>
  <c r="U254" i="43"/>
  <c r="T254" i="43"/>
  <c r="R254" i="43"/>
  <c r="Q254" i="43"/>
  <c r="O254" i="43"/>
  <c r="N254" i="43"/>
  <c r="L254" i="43"/>
  <c r="K254" i="43"/>
  <c r="I254" i="43"/>
  <c r="H254" i="43"/>
  <c r="F254" i="43"/>
  <c r="BB253" i="43"/>
  <c r="BA253" i="43"/>
  <c r="AY253" i="43"/>
  <c r="AX253" i="43"/>
  <c r="AV253" i="43"/>
  <c r="AU253" i="43"/>
  <c r="AS253" i="43"/>
  <c r="AR253" i="43"/>
  <c r="AP253" i="43"/>
  <c r="AO253" i="43"/>
  <c r="AM253" i="43"/>
  <c r="AL253" i="43"/>
  <c r="AJ253" i="43"/>
  <c r="AI253" i="43"/>
  <c r="AG253" i="43"/>
  <c r="AF253" i="43"/>
  <c r="AD253" i="43"/>
  <c r="AC253" i="43"/>
  <c r="AA253" i="43"/>
  <c r="Z253" i="43"/>
  <c r="X253" i="43"/>
  <c r="W253" i="43"/>
  <c r="U253" i="43"/>
  <c r="T253" i="43"/>
  <c r="R253" i="43"/>
  <c r="Q253" i="43"/>
  <c r="O253" i="43"/>
  <c r="N253" i="43"/>
  <c r="L253" i="43"/>
  <c r="K253" i="43"/>
  <c r="I253" i="43"/>
  <c r="H253" i="43"/>
  <c r="F253" i="43"/>
  <c r="BB252" i="43"/>
  <c r="BA252" i="43"/>
  <c r="AY252" i="43"/>
  <c r="AX252" i="43"/>
  <c r="AV252" i="43"/>
  <c r="AU252" i="43"/>
  <c r="AS252" i="43"/>
  <c r="AR252" i="43"/>
  <c r="AP252" i="43"/>
  <c r="AO252" i="43"/>
  <c r="AM252" i="43"/>
  <c r="AL252" i="43"/>
  <c r="AJ252" i="43"/>
  <c r="AI252" i="43"/>
  <c r="AG252" i="43"/>
  <c r="AF252" i="43"/>
  <c r="AD252" i="43"/>
  <c r="AC252" i="43"/>
  <c r="AA252" i="43"/>
  <c r="Z252" i="43"/>
  <c r="X252" i="43"/>
  <c r="W252" i="43"/>
  <c r="U252" i="43"/>
  <c r="T252" i="43"/>
  <c r="R252" i="43"/>
  <c r="Q252" i="43"/>
  <c r="O252" i="43"/>
  <c r="N252" i="43"/>
  <c r="L252" i="43"/>
  <c r="K252" i="43"/>
  <c r="I252" i="43"/>
  <c r="H252" i="43"/>
  <c r="F252" i="43"/>
  <c r="BB251" i="43"/>
  <c r="BA251" i="43"/>
  <c r="AY251" i="43"/>
  <c r="AX251" i="43"/>
  <c r="AV251" i="43"/>
  <c r="AU251" i="43"/>
  <c r="AS251" i="43"/>
  <c r="AR251" i="43"/>
  <c r="AP251" i="43"/>
  <c r="AO251" i="43"/>
  <c r="AM251" i="43"/>
  <c r="AL251" i="43"/>
  <c r="AJ251" i="43"/>
  <c r="AI251" i="43"/>
  <c r="AG251" i="43"/>
  <c r="AF251" i="43"/>
  <c r="AD251" i="43"/>
  <c r="AC251" i="43"/>
  <c r="AA251" i="43"/>
  <c r="Z251" i="43"/>
  <c r="X251" i="43"/>
  <c r="W251" i="43"/>
  <c r="U251" i="43"/>
  <c r="T251" i="43"/>
  <c r="R251" i="43"/>
  <c r="Q251" i="43"/>
  <c r="O251" i="43"/>
  <c r="N251" i="43"/>
  <c r="L251" i="43"/>
  <c r="K251" i="43"/>
  <c r="I251" i="43"/>
  <c r="H251" i="43"/>
  <c r="F251" i="43"/>
  <c r="BB250" i="43"/>
  <c r="BA250" i="43"/>
  <c r="AY250" i="43"/>
  <c r="AX250" i="43"/>
  <c r="AV250" i="43"/>
  <c r="AU250" i="43"/>
  <c r="AS250" i="43"/>
  <c r="AR250" i="43"/>
  <c r="AP250" i="43"/>
  <c r="AO250" i="43"/>
  <c r="AM250" i="43"/>
  <c r="AL250" i="43"/>
  <c r="AJ250" i="43"/>
  <c r="AI250" i="43"/>
  <c r="AG250" i="43"/>
  <c r="AF250" i="43"/>
  <c r="AD250" i="43"/>
  <c r="AC250" i="43"/>
  <c r="AA250" i="43"/>
  <c r="Z250" i="43"/>
  <c r="X250" i="43"/>
  <c r="W250" i="43"/>
  <c r="U250" i="43"/>
  <c r="T250" i="43"/>
  <c r="R250" i="43"/>
  <c r="Q250" i="43"/>
  <c r="O250" i="43"/>
  <c r="N250" i="43"/>
  <c r="L250" i="43"/>
  <c r="K250" i="43"/>
  <c r="I250" i="43"/>
  <c r="H250" i="43"/>
  <c r="F250" i="43"/>
  <c r="BB249" i="43"/>
  <c r="BA249" i="43"/>
  <c r="AY249" i="43"/>
  <c r="AX249" i="43"/>
  <c r="AV249" i="43"/>
  <c r="AU249" i="43"/>
  <c r="AS249" i="43"/>
  <c r="AR249" i="43"/>
  <c r="AP249" i="43"/>
  <c r="AO249" i="43"/>
  <c r="AM249" i="43"/>
  <c r="AL249" i="43"/>
  <c r="AJ249" i="43"/>
  <c r="AI249" i="43"/>
  <c r="AG249" i="43"/>
  <c r="AF249" i="43"/>
  <c r="AD249" i="43"/>
  <c r="AC249" i="43"/>
  <c r="AA249" i="43"/>
  <c r="Z249" i="43"/>
  <c r="X249" i="43"/>
  <c r="W249" i="43"/>
  <c r="U249" i="43"/>
  <c r="T249" i="43"/>
  <c r="R249" i="43"/>
  <c r="Q249" i="43"/>
  <c r="O249" i="43"/>
  <c r="N249" i="43"/>
  <c r="L249" i="43"/>
  <c r="K249" i="43"/>
  <c r="I249" i="43"/>
  <c r="H249" i="43"/>
  <c r="F249" i="43"/>
  <c r="BB248" i="43"/>
  <c r="BA248" i="43"/>
  <c r="AY248" i="43"/>
  <c r="AX248" i="43"/>
  <c r="AV248" i="43"/>
  <c r="AU248" i="43"/>
  <c r="AS248" i="43"/>
  <c r="AR248" i="43"/>
  <c r="AP248" i="43"/>
  <c r="AO248" i="43"/>
  <c r="AM248" i="43"/>
  <c r="AL248" i="43"/>
  <c r="AJ248" i="43"/>
  <c r="AI248" i="43"/>
  <c r="AG248" i="43"/>
  <c r="AF248" i="43"/>
  <c r="AD248" i="43"/>
  <c r="AC248" i="43"/>
  <c r="AA248" i="43"/>
  <c r="Z248" i="43"/>
  <c r="X248" i="43"/>
  <c r="W248" i="43"/>
  <c r="U248" i="43"/>
  <c r="T248" i="43"/>
  <c r="R248" i="43"/>
  <c r="Q248" i="43"/>
  <c r="O248" i="43"/>
  <c r="N248" i="43"/>
  <c r="L248" i="43"/>
  <c r="K248" i="43"/>
  <c r="I248" i="43"/>
  <c r="H248" i="43"/>
  <c r="F248" i="43"/>
  <c r="BB247" i="43"/>
  <c r="BA247" i="43"/>
  <c r="AY247" i="43"/>
  <c r="AX247" i="43"/>
  <c r="AV247" i="43"/>
  <c r="AU247" i="43"/>
  <c r="AS247" i="43"/>
  <c r="AR247" i="43"/>
  <c r="AP247" i="43"/>
  <c r="AO247" i="43"/>
  <c r="AM247" i="43"/>
  <c r="AL247" i="43"/>
  <c r="AJ247" i="43"/>
  <c r="AI247" i="43"/>
  <c r="AG247" i="43"/>
  <c r="AF247" i="43"/>
  <c r="AD247" i="43"/>
  <c r="AC247" i="43"/>
  <c r="AA247" i="43"/>
  <c r="Z247" i="43"/>
  <c r="X247" i="43"/>
  <c r="W247" i="43"/>
  <c r="U247" i="43"/>
  <c r="T247" i="43"/>
  <c r="R247" i="43"/>
  <c r="Q247" i="43"/>
  <c r="O247" i="43"/>
  <c r="N247" i="43"/>
  <c r="L247" i="43"/>
  <c r="K247" i="43"/>
  <c r="I247" i="43"/>
  <c r="H247" i="43"/>
  <c r="F247" i="43"/>
  <c r="BB246" i="43"/>
  <c r="BA246" i="43"/>
  <c r="AY246" i="43"/>
  <c r="AX246" i="43"/>
  <c r="AV246" i="43"/>
  <c r="AU246" i="43"/>
  <c r="AS246" i="43"/>
  <c r="AR246" i="43"/>
  <c r="AP246" i="43"/>
  <c r="AO246" i="43"/>
  <c r="AM246" i="43"/>
  <c r="AL246" i="43"/>
  <c r="AJ246" i="43"/>
  <c r="AI246" i="43"/>
  <c r="AG246" i="43"/>
  <c r="AF246" i="43"/>
  <c r="AD246" i="43"/>
  <c r="AC246" i="43"/>
  <c r="AA246" i="43"/>
  <c r="Z246" i="43"/>
  <c r="X246" i="43"/>
  <c r="W246" i="43"/>
  <c r="U246" i="43"/>
  <c r="T246" i="43"/>
  <c r="R246" i="43"/>
  <c r="Q246" i="43"/>
  <c r="O246" i="43"/>
  <c r="N246" i="43"/>
  <c r="L246" i="43"/>
  <c r="K246" i="43"/>
  <c r="I246" i="43"/>
  <c r="H246" i="43"/>
  <c r="F246" i="43"/>
  <c r="BB245" i="43"/>
  <c r="BA245" i="43"/>
  <c r="AY245" i="43"/>
  <c r="AX245" i="43"/>
  <c r="AV245" i="43"/>
  <c r="AU245" i="43"/>
  <c r="AS245" i="43"/>
  <c r="AR245" i="43"/>
  <c r="AP245" i="43"/>
  <c r="AO245" i="43"/>
  <c r="AM245" i="43"/>
  <c r="AL245" i="43"/>
  <c r="AJ245" i="43"/>
  <c r="AI245" i="43"/>
  <c r="AG245" i="43"/>
  <c r="AF245" i="43"/>
  <c r="AD245" i="43"/>
  <c r="AC245" i="43"/>
  <c r="AA245" i="43"/>
  <c r="Z245" i="43"/>
  <c r="X245" i="43"/>
  <c r="W245" i="43"/>
  <c r="U245" i="43"/>
  <c r="T245" i="43"/>
  <c r="R245" i="43"/>
  <c r="Q245" i="43"/>
  <c r="O245" i="43"/>
  <c r="N245" i="43"/>
  <c r="L245" i="43"/>
  <c r="K245" i="43"/>
  <c r="I245" i="43"/>
  <c r="H245" i="43"/>
  <c r="F245" i="43"/>
  <c r="BB244" i="43"/>
  <c r="BA244" i="43"/>
  <c r="AY244" i="43"/>
  <c r="AX244" i="43"/>
  <c r="AV244" i="43"/>
  <c r="AU244" i="43"/>
  <c r="AS244" i="43"/>
  <c r="AR244" i="43"/>
  <c r="AP244" i="43"/>
  <c r="AO244" i="43"/>
  <c r="AM244" i="43"/>
  <c r="AL244" i="43"/>
  <c r="AJ244" i="43"/>
  <c r="AI244" i="43"/>
  <c r="AG244" i="43"/>
  <c r="AF244" i="43"/>
  <c r="AD244" i="43"/>
  <c r="AC244" i="43"/>
  <c r="AA244" i="43"/>
  <c r="Z244" i="43"/>
  <c r="X244" i="43"/>
  <c r="W244" i="43"/>
  <c r="U244" i="43"/>
  <c r="T244" i="43"/>
  <c r="R244" i="43"/>
  <c r="Q244" i="43"/>
  <c r="O244" i="43"/>
  <c r="N244" i="43"/>
  <c r="L244" i="43"/>
  <c r="K244" i="43"/>
  <c r="I244" i="43"/>
  <c r="H244" i="43"/>
  <c r="F244" i="43"/>
  <c r="BB243" i="43"/>
  <c r="BA243" i="43"/>
  <c r="AY243" i="43"/>
  <c r="AX243" i="43"/>
  <c r="AV243" i="43"/>
  <c r="AU243" i="43"/>
  <c r="AS243" i="43"/>
  <c r="AR243" i="43"/>
  <c r="AP243" i="43"/>
  <c r="AO243" i="43"/>
  <c r="AM243" i="43"/>
  <c r="AL243" i="43"/>
  <c r="AJ243" i="43"/>
  <c r="AI243" i="43"/>
  <c r="AG243" i="43"/>
  <c r="AF243" i="43"/>
  <c r="AD243" i="43"/>
  <c r="AC243" i="43"/>
  <c r="AA243" i="43"/>
  <c r="Z243" i="43"/>
  <c r="X243" i="43"/>
  <c r="W243" i="43"/>
  <c r="U243" i="43"/>
  <c r="T243" i="43"/>
  <c r="R243" i="43"/>
  <c r="Q243" i="43"/>
  <c r="O243" i="43"/>
  <c r="N243" i="43"/>
  <c r="L243" i="43"/>
  <c r="K243" i="43"/>
  <c r="I243" i="43"/>
  <c r="H243" i="43"/>
  <c r="F243" i="43"/>
  <c r="BB242" i="43"/>
  <c r="BA242" i="43"/>
  <c r="AY242" i="43"/>
  <c r="AX242" i="43"/>
  <c r="AX288" i="43" s="1"/>
  <c r="AV242" i="43"/>
  <c r="AU242" i="43"/>
  <c r="AS242" i="43"/>
  <c r="AR242" i="43"/>
  <c r="AR288" i="43" s="1"/>
  <c r="AP242" i="43"/>
  <c r="AO242" i="43"/>
  <c r="AM242" i="43"/>
  <c r="AL242" i="43"/>
  <c r="AL288" i="43" s="1"/>
  <c r="AJ242" i="43"/>
  <c r="AI242" i="43"/>
  <c r="AG242" i="43"/>
  <c r="AF242" i="43"/>
  <c r="AF288" i="43" s="1"/>
  <c r="AD242" i="43"/>
  <c r="AC242" i="43"/>
  <c r="AA242" i="43"/>
  <c r="Z242" i="43"/>
  <c r="Z288" i="43" s="1"/>
  <c r="X242" i="43"/>
  <c r="W242" i="43"/>
  <c r="U242" i="43"/>
  <c r="T242" i="43"/>
  <c r="T288" i="43" s="1"/>
  <c r="R242" i="43"/>
  <c r="Q242" i="43"/>
  <c r="O242" i="43"/>
  <c r="N242" i="43"/>
  <c r="N288" i="43" s="1"/>
  <c r="L242" i="43"/>
  <c r="K242" i="43"/>
  <c r="I242" i="43"/>
  <c r="H242" i="43"/>
  <c r="H288" i="43" s="1"/>
  <c r="F242" i="43"/>
  <c r="BB241" i="43"/>
  <c r="BA241" i="43"/>
  <c r="AY241" i="43"/>
  <c r="AX241" i="43"/>
  <c r="AV241" i="43"/>
  <c r="AU241" i="43"/>
  <c r="AS241" i="43"/>
  <c r="AR241" i="43"/>
  <c r="AP241" i="43"/>
  <c r="AO241" i="43"/>
  <c r="AM241" i="43"/>
  <c r="AL241" i="43"/>
  <c r="AJ241" i="43"/>
  <c r="AI241" i="43"/>
  <c r="AG241" i="43"/>
  <c r="AF241" i="43"/>
  <c r="AD241" i="43"/>
  <c r="AC241" i="43"/>
  <c r="AA241" i="43"/>
  <c r="Z241" i="43"/>
  <c r="X241" i="43"/>
  <c r="W241" i="43"/>
  <c r="U241" i="43"/>
  <c r="T241" i="43"/>
  <c r="R241" i="43"/>
  <c r="Q241" i="43"/>
  <c r="O241" i="43"/>
  <c r="N241" i="43"/>
  <c r="L241" i="43"/>
  <c r="K241" i="43"/>
  <c r="I241" i="43"/>
  <c r="H241" i="43"/>
  <c r="F241" i="43"/>
  <c r="BB238" i="43"/>
  <c r="BA238" i="43"/>
  <c r="AY238" i="43"/>
  <c r="AX238" i="43"/>
  <c r="AV238" i="43"/>
  <c r="AU238" i="43"/>
  <c r="AS238" i="43"/>
  <c r="AR238" i="43"/>
  <c r="AP238" i="43"/>
  <c r="AO238" i="43"/>
  <c r="AM238" i="43"/>
  <c r="AL238" i="43"/>
  <c r="AJ238" i="43"/>
  <c r="AI238" i="43"/>
  <c r="AG238" i="43"/>
  <c r="AF238" i="43"/>
  <c r="AD238" i="43"/>
  <c r="AC238" i="43"/>
  <c r="AA238" i="43"/>
  <c r="Z238" i="43"/>
  <c r="X238" i="43"/>
  <c r="W238" i="43"/>
  <c r="U238" i="43"/>
  <c r="T238" i="43"/>
  <c r="R238" i="43"/>
  <c r="Q238" i="43"/>
  <c r="O238" i="43"/>
  <c r="N238" i="43"/>
  <c r="L238" i="43"/>
  <c r="K238" i="43"/>
  <c r="I238" i="43"/>
  <c r="H238" i="43"/>
  <c r="F238" i="43"/>
  <c r="BB237" i="43"/>
  <c r="BA237" i="43"/>
  <c r="AY237" i="43"/>
  <c r="AX237" i="43"/>
  <c r="AV237" i="43"/>
  <c r="AU237" i="43"/>
  <c r="AS237" i="43"/>
  <c r="AR237" i="43"/>
  <c r="AP237" i="43"/>
  <c r="AO237" i="43"/>
  <c r="AM237" i="43"/>
  <c r="AL237" i="43"/>
  <c r="AJ237" i="43"/>
  <c r="AI237" i="43"/>
  <c r="AG237" i="43"/>
  <c r="AF237" i="43"/>
  <c r="AD237" i="43"/>
  <c r="AC237" i="43"/>
  <c r="AA237" i="43"/>
  <c r="Z237" i="43"/>
  <c r="X237" i="43"/>
  <c r="W237" i="43"/>
  <c r="U237" i="43"/>
  <c r="T237" i="43"/>
  <c r="R237" i="43"/>
  <c r="Q237" i="43"/>
  <c r="O237" i="43"/>
  <c r="N237" i="43"/>
  <c r="L237" i="43"/>
  <c r="K237" i="43"/>
  <c r="I237" i="43"/>
  <c r="H237" i="43"/>
  <c r="F237" i="43"/>
  <c r="BB236" i="43"/>
  <c r="BA236" i="43"/>
  <c r="AY236" i="43"/>
  <c r="AX236" i="43"/>
  <c r="AV236" i="43"/>
  <c r="AU236" i="43"/>
  <c r="AS236" i="43"/>
  <c r="AR236" i="43"/>
  <c r="AP236" i="43"/>
  <c r="AO236" i="43"/>
  <c r="AM236" i="43"/>
  <c r="AL236" i="43"/>
  <c r="AJ236" i="43"/>
  <c r="AI236" i="43"/>
  <c r="AG236" i="43"/>
  <c r="AF236" i="43"/>
  <c r="AD236" i="43"/>
  <c r="AC236" i="43"/>
  <c r="AA236" i="43"/>
  <c r="Z236" i="43"/>
  <c r="X236" i="43"/>
  <c r="W236" i="43"/>
  <c r="U236" i="43"/>
  <c r="T236" i="43"/>
  <c r="R236" i="43"/>
  <c r="Q236" i="43"/>
  <c r="O236" i="43"/>
  <c r="N236" i="43"/>
  <c r="L236" i="43"/>
  <c r="K236" i="43"/>
  <c r="I236" i="43"/>
  <c r="H236" i="43"/>
  <c r="F236" i="43"/>
  <c r="BB235" i="43"/>
  <c r="BA235" i="43"/>
  <c r="AY235" i="43"/>
  <c r="AX235" i="43"/>
  <c r="AV235" i="43"/>
  <c r="AU235" i="43"/>
  <c r="AS235" i="43"/>
  <c r="AR235" i="43"/>
  <c r="AP235" i="43"/>
  <c r="AO235" i="43"/>
  <c r="AM235" i="43"/>
  <c r="AL235" i="43"/>
  <c r="AJ235" i="43"/>
  <c r="AI235" i="43"/>
  <c r="AG235" i="43"/>
  <c r="AF235" i="43"/>
  <c r="AD235" i="43"/>
  <c r="AC235" i="43"/>
  <c r="AA235" i="43"/>
  <c r="Z235" i="43"/>
  <c r="X235" i="43"/>
  <c r="W235" i="43"/>
  <c r="U235" i="43"/>
  <c r="T235" i="43"/>
  <c r="R235" i="43"/>
  <c r="Q235" i="43"/>
  <c r="O235" i="43"/>
  <c r="N235" i="43"/>
  <c r="L235" i="43"/>
  <c r="K235" i="43"/>
  <c r="I235" i="43"/>
  <c r="H235" i="43"/>
  <c r="F235" i="43"/>
  <c r="BB234" i="43"/>
  <c r="BA234" i="43"/>
  <c r="AY234" i="43"/>
  <c r="AX234" i="43"/>
  <c r="AV234" i="43"/>
  <c r="AU234" i="43"/>
  <c r="AS234" i="43"/>
  <c r="AR234" i="43"/>
  <c r="AP234" i="43"/>
  <c r="AO234" i="43"/>
  <c r="AM234" i="43"/>
  <c r="AL234" i="43"/>
  <c r="AJ234" i="43"/>
  <c r="AI234" i="43"/>
  <c r="AG234" i="43"/>
  <c r="AF234" i="43"/>
  <c r="AD234" i="43"/>
  <c r="AC234" i="43"/>
  <c r="AA234" i="43"/>
  <c r="Z234" i="43"/>
  <c r="X234" i="43"/>
  <c r="W234" i="43"/>
  <c r="U234" i="43"/>
  <c r="T234" i="43"/>
  <c r="R234" i="43"/>
  <c r="Q234" i="43"/>
  <c r="O234" i="43"/>
  <c r="N234" i="43"/>
  <c r="L234" i="43"/>
  <c r="K234" i="43"/>
  <c r="I234" i="43"/>
  <c r="H234" i="43"/>
  <c r="F234" i="43"/>
  <c r="BB233" i="43"/>
  <c r="BA233" i="43"/>
  <c r="AY233" i="43"/>
  <c r="AX233" i="43"/>
  <c r="AV233" i="43"/>
  <c r="AU233" i="43"/>
  <c r="AS233" i="43"/>
  <c r="AR233" i="43"/>
  <c r="AP233" i="43"/>
  <c r="AO233" i="43"/>
  <c r="AM233" i="43"/>
  <c r="AL233" i="43"/>
  <c r="AJ233" i="43"/>
  <c r="AI233" i="43"/>
  <c r="AG233" i="43"/>
  <c r="AF233" i="43"/>
  <c r="AD233" i="43"/>
  <c r="AC233" i="43"/>
  <c r="AA233" i="43"/>
  <c r="Z233" i="43"/>
  <c r="X233" i="43"/>
  <c r="W233" i="43"/>
  <c r="U233" i="43"/>
  <c r="T233" i="43"/>
  <c r="R233" i="43"/>
  <c r="Q233" i="43"/>
  <c r="O233" i="43"/>
  <c r="N233" i="43"/>
  <c r="L233" i="43"/>
  <c r="K233" i="43"/>
  <c r="I233" i="43"/>
  <c r="H233" i="43"/>
  <c r="F233" i="43"/>
  <c r="BB232" i="43"/>
  <c r="BA232" i="43"/>
  <c r="AY232" i="43"/>
  <c r="AX232" i="43"/>
  <c r="AV232" i="43"/>
  <c r="AU232" i="43"/>
  <c r="AS232" i="43"/>
  <c r="AR232" i="43"/>
  <c r="AP232" i="43"/>
  <c r="AO232" i="43"/>
  <c r="AM232" i="43"/>
  <c r="AL232" i="43"/>
  <c r="AJ232" i="43"/>
  <c r="AI232" i="43"/>
  <c r="AG232" i="43"/>
  <c r="AF232" i="43"/>
  <c r="AD232" i="43"/>
  <c r="AC232" i="43"/>
  <c r="AA232" i="43"/>
  <c r="Z232" i="43"/>
  <c r="X232" i="43"/>
  <c r="W232" i="43"/>
  <c r="U232" i="43"/>
  <c r="T232" i="43"/>
  <c r="R232" i="43"/>
  <c r="Q232" i="43"/>
  <c r="O232" i="43"/>
  <c r="N232" i="43"/>
  <c r="L232" i="43"/>
  <c r="K232" i="43"/>
  <c r="I232" i="43"/>
  <c r="H232" i="43"/>
  <c r="F232" i="43"/>
  <c r="BB231" i="43"/>
  <c r="BA231" i="43"/>
  <c r="AY231" i="43"/>
  <c r="AX231" i="43"/>
  <c r="AV231" i="43"/>
  <c r="AU231" i="43"/>
  <c r="AS231" i="43"/>
  <c r="AR231" i="43"/>
  <c r="AP231" i="43"/>
  <c r="AO231" i="43"/>
  <c r="AM231" i="43"/>
  <c r="AL231" i="43"/>
  <c r="AJ231" i="43"/>
  <c r="AI231" i="43"/>
  <c r="AG231" i="43"/>
  <c r="AF231" i="43"/>
  <c r="AD231" i="43"/>
  <c r="AC231" i="43"/>
  <c r="AA231" i="43"/>
  <c r="Z231" i="43"/>
  <c r="X231" i="43"/>
  <c r="W231" i="43"/>
  <c r="U231" i="43"/>
  <c r="T231" i="43"/>
  <c r="R231" i="43"/>
  <c r="Q231" i="43"/>
  <c r="O231" i="43"/>
  <c r="N231" i="43"/>
  <c r="L231" i="43"/>
  <c r="K231" i="43"/>
  <c r="I231" i="43"/>
  <c r="H231" i="43"/>
  <c r="F231" i="43"/>
  <c r="BB230" i="43"/>
  <c r="BA230" i="43"/>
  <c r="AY230" i="43"/>
  <c r="AX230" i="43"/>
  <c r="AV230" i="43"/>
  <c r="AU230" i="43"/>
  <c r="AS230" i="43"/>
  <c r="AR230" i="43"/>
  <c r="AP230" i="43"/>
  <c r="AO230" i="43"/>
  <c r="AM230" i="43"/>
  <c r="AL230" i="43"/>
  <c r="AJ230" i="43"/>
  <c r="AI230" i="43"/>
  <c r="AG230" i="43"/>
  <c r="AF230" i="43"/>
  <c r="AD230" i="43"/>
  <c r="AC230" i="43"/>
  <c r="AA230" i="43"/>
  <c r="Z230" i="43"/>
  <c r="X230" i="43"/>
  <c r="W230" i="43"/>
  <c r="U230" i="43"/>
  <c r="T230" i="43"/>
  <c r="R230" i="43"/>
  <c r="Q230" i="43"/>
  <c r="O230" i="43"/>
  <c r="N230" i="43"/>
  <c r="L230" i="43"/>
  <c r="K230" i="43"/>
  <c r="I230" i="43"/>
  <c r="H230" i="43"/>
  <c r="F230" i="43"/>
  <c r="BB229" i="43"/>
  <c r="BA229" i="43"/>
  <c r="AY229" i="43"/>
  <c r="AX229" i="43"/>
  <c r="AV229" i="43"/>
  <c r="AU229" i="43"/>
  <c r="AS229" i="43"/>
  <c r="AR229" i="43"/>
  <c r="AP229" i="43"/>
  <c r="AO229" i="43"/>
  <c r="AM229" i="43"/>
  <c r="AL229" i="43"/>
  <c r="AJ229" i="43"/>
  <c r="AI229" i="43"/>
  <c r="AG229" i="43"/>
  <c r="AF229" i="43"/>
  <c r="AD229" i="43"/>
  <c r="AC229" i="43"/>
  <c r="AA229" i="43"/>
  <c r="Z229" i="43"/>
  <c r="X229" i="43"/>
  <c r="W229" i="43"/>
  <c r="U229" i="43"/>
  <c r="T229" i="43"/>
  <c r="R229" i="43"/>
  <c r="Q229" i="43"/>
  <c r="O229" i="43"/>
  <c r="N229" i="43"/>
  <c r="L229" i="43"/>
  <c r="K229" i="43"/>
  <c r="I229" i="43"/>
  <c r="H229" i="43"/>
  <c r="F229" i="43"/>
  <c r="BB228" i="43"/>
  <c r="BA228" i="43"/>
  <c r="AY228" i="43"/>
  <c r="AX228" i="43"/>
  <c r="AV228" i="43"/>
  <c r="AU228" i="43"/>
  <c r="AS228" i="43"/>
  <c r="AR228" i="43"/>
  <c r="AP228" i="43"/>
  <c r="AO228" i="43"/>
  <c r="AM228" i="43"/>
  <c r="AL228" i="43"/>
  <c r="AJ228" i="43"/>
  <c r="AI228" i="43"/>
  <c r="AG228" i="43"/>
  <c r="AF228" i="43"/>
  <c r="AD228" i="43"/>
  <c r="AC228" i="43"/>
  <c r="AA228" i="43"/>
  <c r="Z228" i="43"/>
  <c r="X228" i="43"/>
  <c r="W228" i="43"/>
  <c r="U228" i="43"/>
  <c r="T228" i="43"/>
  <c r="R228" i="43"/>
  <c r="Q228" i="43"/>
  <c r="O228" i="43"/>
  <c r="N228" i="43"/>
  <c r="L228" i="43"/>
  <c r="K228" i="43"/>
  <c r="I228" i="43"/>
  <c r="H228" i="43"/>
  <c r="F228" i="43"/>
  <c r="BB227" i="43"/>
  <c r="BA227" i="43"/>
  <c r="AY227" i="43"/>
  <c r="AX227" i="43"/>
  <c r="AV227" i="43"/>
  <c r="AU227" i="43"/>
  <c r="AS227" i="43"/>
  <c r="AR227" i="43"/>
  <c r="AP227" i="43"/>
  <c r="AO227" i="43"/>
  <c r="AM227" i="43"/>
  <c r="AL227" i="43"/>
  <c r="AJ227" i="43"/>
  <c r="AI227" i="43"/>
  <c r="AG227" i="43"/>
  <c r="AF227" i="43"/>
  <c r="AD227" i="43"/>
  <c r="AC227" i="43"/>
  <c r="AA227" i="43"/>
  <c r="Z227" i="43"/>
  <c r="X227" i="43"/>
  <c r="W227" i="43"/>
  <c r="U227" i="43"/>
  <c r="T227" i="43"/>
  <c r="R227" i="43"/>
  <c r="Q227" i="43"/>
  <c r="O227" i="43"/>
  <c r="N227" i="43"/>
  <c r="L227" i="43"/>
  <c r="K227" i="43"/>
  <c r="I227" i="43"/>
  <c r="H227" i="43"/>
  <c r="F227" i="43"/>
  <c r="BB226" i="43"/>
  <c r="BA226" i="43"/>
  <c r="AY226" i="43"/>
  <c r="AX226" i="43"/>
  <c r="AV226" i="43"/>
  <c r="AU226" i="43"/>
  <c r="AS226" i="43"/>
  <c r="AR226" i="43"/>
  <c r="AP226" i="43"/>
  <c r="AO226" i="43"/>
  <c r="AM226" i="43"/>
  <c r="AL226" i="43"/>
  <c r="AJ226" i="43"/>
  <c r="AI226" i="43"/>
  <c r="AG226" i="43"/>
  <c r="AF226" i="43"/>
  <c r="AD226" i="43"/>
  <c r="AC226" i="43"/>
  <c r="AA226" i="43"/>
  <c r="Z226" i="43"/>
  <c r="X226" i="43"/>
  <c r="W226" i="43"/>
  <c r="U226" i="43"/>
  <c r="T226" i="43"/>
  <c r="R226" i="43"/>
  <c r="Q226" i="43"/>
  <c r="O226" i="43"/>
  <c r="N226" i="43"/>
  <c r="L226" i="43"/>
  <c r="K226" i="43"/>
  <c r="I226" i="43"/>
  <c r="H226" i="43"/>
  <c r="F226" i="43"/>
  <c r="BB222" i="43"/>
  <c r="BA222" i="43"/>
  <c r="AY222" i="43"/>
  <c r="AX222" i="43"/>
  <c r="AV222" i="43"/>
  <c r="AU222" i="43"/>
  <c r="AS222" i="43"/>
  <c r="AR222" i="43"/>
  <c r="AP222" i="43"/>
  <c r="AO222" i="43"/>
  <c r="AM222" i="43"/>
  <c r="AL222" i="43"/>
  <c r="AJ222" i="43"/>
  <c r="AI222" i="43"/>
  <c r="AG222" i="43"/>
  <c r="AF222" i="43"/>
  <c r="AD222" i="43"/>
  <c r="AC222" i="43"/>
  <c r="AA222" i="43"/>
  <c r="Z222" i="43"/>
  <c r="X222" i="43"/>
  <c r="W222" i="43"/>
  <c r="U222" i="43"/>
  <c r="T222" i="43"/>
  <c r="R222" i="43"/>
  <c r="Q222" i="43"/>
  <c r="O222" i="43"/>
  <c r="N222" i="43"/>
  <c r="L222" i="43"/>
  <c r="K222" i="43"/>
  <c r="I222" i="43"/>
  <c r="H222" i="43"/>
  <c r="F222" i="43"/>
  <c r="BB221" i="43"/>
  <c r="BA221" i="43"/>
  <c r="AY221" i="43"/>
  <c r="AX221" i="43"/>
  <c r="AV221" i="43"/>
  <c r="AU221" i="43"/>
  <c r="AS221" i="43"/>
  <c r="AR221" i="43"/>
  <c r="AP221" i="43"/>
  <c r="AO221" i="43"/>
  <c r="AM221" i="43"/>
  <c r="AL221" i="43"/>
  <c r="AJ221" i="43"/>
  <c r="AI221" i="43"/>
  <c r="AG221" i="43"/>
  <c r="AF221" i="43"/>
  <c r="AD221" i="43"/>
  <c r="AC221" i="43"/>
  <c r="AA221" i="43"/>
  <c r="Z221" i="43"/>
  <c r="X221" i="43"/>
  <c r="W221" i="43"/>
  <c r="U221" i="43"/>
  <c r="T221" i="43"/>
  <c r="R221" i="43"/>
  <c r="Q221" i="43"/>
  <c r="O221" i="43"/>
  <c r="N221" i="43"/>
  <c r="L221" i="43"/>
  <c r="K221" i="43"/>
  <c r="I221" i="43"/>
  <c r="H221" i="43"/>
  <c r="F221" i="43"/>
  <c r="BB220" i="43"/>
  <c r="BA220" i="43"/>
  <c r="AY220" i="43"/>
  <c r="AX220" i="43"/>
  <c r="AV220" i="43"/>
  <c r="AU220" i="43"/>
  <c r="AS220" i="43"/>
  <c r="AR220" i="43"/>
  <c r="AP220" i="43"/>
  <c r="AO220" i="43"/>
  <c r="AM220" i="43"/>
  <c r="AL220" i="43"/>
  <c r="AJ220" i="43"/>
  <c r="AI220" i="43"/>
  <c r="AG220" i="43"/>
  <c r="AF220" i="43"/>
  <c r="AD220" i="43"/>
  <c r="AC220" i="43"/>
  <c r="AA220" i="43"/>
  <c r="Z220" i="43"/>
  <c r="X220" i="43"/>
  <c r="W220" i="43"/>
  <c r="U220" i="43"/>
  <c r="T220" i="43"/>
  <c r="R220" i="43"/>
  <c r="Q220" i="43"/>
  <c r="O220" i="43"/>
  <c r="N220" i="43"/>
  <c r="L220" i="43"/>
  <c r="K220" i="43"/>
  <c r="I220" i="43"/>
  <c r="H220" i="43"/>
  <c r="F220" i="43"/>
  <c r="BB219" i="43"/>
  <c r="BA219" i="43"/>
  <c r="AY219" i="43"/>
  <c r="AX219" i="43"/>
  <c r="AV219" i="43"/>
  <c r="AU219" i="43"/>
  <c r="AS219" i="43"/>
  <c r="AR219" i="43"/>
  <c r="AP219" i="43"/>
  <c r="AO219" i="43"/>
  <c r="AM219" i="43"/>
  <c r="AL219" i="43"/>
  <c r="AJ219" i="43"/>
  <c r="AI219" i="43"/>
  <c r="AG219" i="43"/>
  <c r="AF219" i="43"/>
  <c r="AD219" i="43"/>
  <c r="AC219" i="43"/>
  <c r="AA219" i="43"/>
  <c r="Z219" i="43"/>
  <c r="X219" i="43"/>
  <c r="W219" i="43"/>
  <c r="U219" i="43"/>
  <c r="T219" i="43"/>
  <c r="R219" i="43"/>
  <c r="Q219" i="43"/>
  <c r="O219" i="43"/>
  <c r="N219" i="43"/>
  <c r="L219" i="43"/>
  <c r="K219" i="43"/>
  <c r="I219" i="43"/>
  <c r="H219" i="43"/>
  <c r="F219" i="43"/>
  <c r="BB218" i="43"/>
  <c r="BA218" i="43"/>
  <c r="AY218" i="43"/>
  <c r="AX218" i="43"/>
  <c r="AV218" i="43"/>
  <c r="AU218" i="43"/>
  <c r="AS218" i="43"/>
  <c r="AR218" i="43"/>
  <c r="AP218" i="43"/>
  <c r="AO218" i="43"/>
  <c r="AM218" i="43"/>
  <c r="AL218" i="43"/>
  <c r="AJ218" i="43"/>
  <c r="AI218" i="43"/>
  <c r="AG218" i="43"/>
  <c r="AF218" i="43"/>
  <c r="AD218" i="43"/>
  <c r="AC218" i="43"/>
  <c r="AA218" i="43"/>
  <c r="Z218" i="43"/>
  <c r="X218" i="43"/>
  <c r="W218" i="43"/>
  <c r="U218" i="43"/>
  <c r="T218" i="43"/>
  <c r="R218" i="43"/>
  <c r="Q218" i="43"/>
  <c r="O218" i="43"/>
  <c r="N218" i="43"/>
  <c r="L218" i="43"/>
  <c r="K218" i="43"/>
  <c r="I218" i="43"/>
  <c r="H218" i="43"/>
  <c r="F218" i="43"/>
  <c r="BB217" i="43"/>
  <c r="BA217" i="43"/>
  <c r="AY217" i="43"/>
  <c r="AX217" i="43"/>
  <c r="AV217" i="43"/>
  <c r="AU217" i="43"/>
  <c r="AS217" i="43"/>
  <c r="AR217" i="43"/>
  <c r="AP217" i="43"/>
  <c r="AO217" i="43"/>
  <c r="AM217" i="43"/>
  <c r="AL217" i="43"/>
  <c r="AJ217" i="43"/>
  <c r="AI217" i="43"/>
  <c r="AG217" i="43"/>
  <c r="AF217" i="43"/>
  <c r="AD217" i="43"/>
  <c r="AC217" i="43"/>
  <c r="AA217" i="43"/>
  <c r="Z217" i="43"/>
  <c r="X217" i="43"/>
  <c r="W217" i="43"/>
  <c r="U217" i="43"/>
  <c r="T217" i="43"/>
  <c r="R217" i="43"/>
  <c r="Q217" i="43"/>
  <c r="O217" i="43"/>
  <c r="N217" i="43"/>
  <c r="L217" i="43"/>
  <c r="K217" i="43"/>
  <c r="I217" i="43"/>
  <c r="H217" i="43"/>
  <c r="F217" i="43"/>
  <c r="BB216" i="43"/>
  <c r="BA216" i="43"/>
  <c r="AY216" i="43"/>
  <c r="AX216" i="43"/>
  <c r="AV216" i="43"/>
  <c r="AU216" i="43"/>
  <c r="AS216" i="43"/>
  <c r="AR216" i="43"/>
  <c r="AP216" i="43"/>
  <c r="AO216" i="43"/>
  <c r="AM216" i="43"/>
  <c r="AL216" i="43"/>
  <c r="AJ216" i="43"/>
  <c r="AI216" i="43"/>
  <c r="AG216" i="43"/>
  <c r="AF216" i="43"/>
  <c r="AD216" i="43"/>
  <c r="AC216" i="43"/>
  <c r="AA216" i="43"/>
  <c r="Z216" i="43"/>
  <c r="X216" i="43"/>
  <c r="W216" i="43"/>
  <c r="U216" i="43"/>
  <c r="T216" i="43"/>
  <c r="R216" i="43"/>
  <c r="Q216" i="43"/>
  <c r="O216" i="43"/>
  <c r="N216" i="43"/>
  <c r="L216" i="43"/>
  <c r="K216" i="43"/>
  <c r="I216" i="43"/>
  <c r="H216" i="43"/>
  <c r="F216" i="43"/>
  <c r="BB215" i="43"/>
  <c r="BA215" i="43"/>
  <c r="AY215" i="43"/>
  <c r="AX215" i="43"/>
  <c r="AV215" i="43"/>
  <c r="AU215" i="43"/>
  <c r="AS215" i="43"/>
  <c r="AR215" i="43"/>
  <c r="AP215" i="43"/>
  <c r="AO215" i="43"/>
  <c r="AM215" i="43"/>
  <c r="AL215" i="43"/>
  <c r="AJ215" i="43"/>
  <c r="AI215" i="43"/>
  <c r="AG215" i="43"/>
  <c r="AF215" i="43"/>
  <c r="AD215" i="43"/>
  <c r="AC215" i="43"/>
  <c r="AA215" i="43"/>
  <c r="Z215" i="43"/>
  <c r="X215" i="43"/>
  <c r="W215" i="43"/>
  <c r="U215" i="43"/>
  <c r="T215" i="43"/>
  <c r="R215" i="43"/>
  <c r="Q215" i="43"/>
  <c r="O215" i="43"/>
  <c r="N215" i="43"/>
  <c r="L215" i="43"/>
  <c r="K215" i="43"/>
  <c r="I215" i="43"/>
  <c r="H215" i="43"/>
  <c r="F215" i="43"/>
  <c r="BB214" i="43"/>
  <c r="BA214" i="43"/>
  <c r="AY214" i="43"/>
  <c r="AX214" i="43"/>
  <c r="AV214" i="43"/>
  <c r="AU214" i="43"/>
  <c r="AS214" i="43"/>
  <c r="AR214" i="43"/>
  <c r="AP214" i="43"/>
  <c r="AO214" i="43"/>
  <c r="AM214" i="43"/>
  <c r="AL214" i="43"/>
  <c r="AJ214" i="43"/>
  <c r="AI214" i="43"/>
  <c r="AG214" i="43"/>
  <c r="AF214" i="43"/>
  <c r="AD214" i="43"/>
  <c r="AC214" i="43"/>
  <c r="AA214" i="43"/>
  <c r="Z214" i="43"/>
  <c r="X214" i="43"/>
  <c r="W214" i="43"/>
  <c r="U214" i="43"/>
  <c r="T214" i="43"/>
  <c r="R214" i="43"/>
  <c r="Q214" i="43"/>
  <c r="O214" i="43"/>
  <c r="N214" i="43"/>
  <c r="L214" i="43"/>
  <c r="K214" i="43"/>
  <c r="I214" i="43"/>
  <c r="H214" i="43"/>
  <c r="F214" i="43"/>
  <c r="BB213" i="43"/>
  <c r="BA213" i="43"/>
  <c r="AY213" i="43"/>
  <c r="AX213" i="43"/>
  <c r="AV213" i="43"/>
  <c r="AU213" i="43"/>
  <c r="AS213" i="43"/>
  <c r="AR213" i="43"/>
  <c r="AP213" i="43"/>
  <c r="AO213" i="43"/>
  <c r="AM213" i="43"/>
  <c r="AL213" i="43"/>
  <c r="AJ213" i="43"/>
  <c r="AI213" i="43"/>
  <c r="AG213" i="43"/>
  <c r="AF213" i="43"/>
  <c r="AD213" i="43"/>
  <c r="AC213" i="43"/>
  <c r="AA213" i="43"/>
  <c r="Z213" i="43"/>
  <c r="X213" i="43"/>
  <c r="W213" i="43"/>
  <c r="U213" i="43"/>
  <c r="T213" i="43"/>
  <c r="R213" i="43"/>
  <c r="Q213" i="43"/>
  <c r="O213" i="43"/>
  <c r="N213" i="43"/>
  <c r="L213" i="43"/>
  <c r="K213" i="43"/>
  <c r="I213" i="43"/>
  <c r="H213" i="43"/>
  <c r="F213" i="43"/>
  <c r="BB212" i="43"/>
  <c r="BA212" i="43"/>
  <c r="AY212" i="43"/>
  <c r="AX212" i="43"/>
  <c r="AV212" i="43"/>
  <c r="AU212" i="43"/>
  <c r="AS212" i="43"/>
  <c r="AR212" i="43"/>
  <c r="AP212" i="43"/>
  <c r="AO212" i="43"/>
  <c r="AM212" i="43"/>
  <c r="AL212" i="43"/>
  <c r="AJ212" i="43"/>
  <c r="AI212" i="43"/>
  <c r="AG212" i="43"/>
  <c r="AF212" i="43"/>
  <c r="AD212" i="43"/>
  <c r="AC212" i="43"/>
  <c r="AA212" i="43"/>
  <c r="Z212" i="43"/>
  <c r="X212" i="43"/>
  <c r="W212" i="43"/>
  <c r="U212" i="43"/>
  <c r="T212" i="43"/>
  <c r="R212" i="43"/>
  <c r="Q212" i="43"/>
  <c r="O212" i="43"/>
  <c r="N212" i="43"/>
  <c r="L212" i="43"/>
  <c r="K212" i="43"/>
  <c r="I212" i="43"/>
  <c r="H212" i="43"/>
  <c r="F212" i="43"/>
  <c r="BB211" i="43"/>
  <c r="BA211" i="43"/>
  <c r="AY211" i="43"/>
  <c r="AX211" i="43"/>
  <c r="AV211" i="43"/>
  <c r="AU211" i="43"/>
  <c r="AS211" i="43"/>
  <c r="AR211" i="43"/>
  <c r="AP211" i="43"/>
  <c r="AO211" i="43"/>
  <c r="AM211" i="43"/>
  <c r="AL211" i="43"/>
  <c r="AJ211" i="43"/>
  <c r="AI211" i="43"/>
  <c r="AG211" i="43"/>
  <c r="AF211" i="43"/>
  <c r="AD211" i="43"/>
  <c r="AC211" i="43"/>
  <c r="AA211" i="43"/>
  <c r="Z211" i="43"/>
  <c r="X211" i="43"/>
  <c r="W211" i="43"/>
  <c r="U211" i="43"/>
  <c r="T211" i="43"/>
  <c r="R211" i="43"/>
  <c r="Q211" i="43"/>
  <c r="O211" i="43"/>
  <c r="N211" i="43"/>
  <c r="L211" i="43"/>
  <c r="K211" i="43"/>
  <c r="I211" i="43"/>
  <c r="H211" i="43"/>
  <c r="F211" i="43"/>
  <c r="BB210" i="43"/>
  <c r="BA210" i="43"/>
  <c r="AY210" i="43"/>
  <c r="AX210" i="43"/>
  <c r="AV210" i="43"/>
  <c r="AU210" i="43"/>
  <c r="AS210" i="43"/>
  <c r="AR210" i="43"/>
  <c r="AP210" i="43"/>
  <c r="AO210" i="43"/>
  <c r="AM210" i="43"/>
  <c r="AL210" i="43"/>
  <c r="AJ210" i="43"/>
  <c r="AI210" i="43"/>
  <c r="AG210" i="43"/>
  <c r="AF210" i="43"/>
  <c r="AD210" i="43"/>
  <c r="AC210" i="43"/>
  <c r="AA210" i="43"/>
  <c r="Z210" i="43"/>
  <c r="X210" i="43"/>
  <c r="W210" i="43"/>
  <c r="U210" i="43"/>
  <c r="T210" i="43"/>
  <c r="R210" i="43"/>
  <c r="Q210" i="43"/>
  <c r="O210" i="43"/>
  <c r="N210" i="43"/>
  <c r="L210" i="43"/>
  <c r="K210" i="43"/>
  <c r="I210" i="43"/>
  <c r="H210" i="43"/>
  <c r="F210" i="43"/>
  <c r="BB209" i="43"/>
  <c r="BA209" i="43"/>
  <c r="AY209" i="43"/>
  <c r="AX209" i="43"/>
  <c r="AV209" i="43"/>
  <c r="AU209" i="43"/>
  <c r="AS209" i="43"/>
  <c r="AR209" i="43"/>
  <c r="AP209" i="43"/>
  <c r="AO209" i="43"/>
  <c r="AM209" i="43"/>
  <c r="AL209" i="43"/>
  <c r="AJ209" i="43"/>
  <c r="AI209" i="43"/>
  <c r="AG209" i="43"/>
  <c r="AF209" i="43"/>
  <c r="AD209" i="43"/>
  <c r="AC209" i="43"/>
  <c r="AA209" i="43"/>
  <c r="Z209" i="43"/>
  <c r="X209" i="43"/>
  <c r="W209" i="43"/>
  <c r="U209" i="43"/>
  <c r="T209" i="43"/>
  <c r="R209" i="43"/>
  <c r="Q209" i="43"/>
  <c r="O209" i="43"/>
  <c r="N209" i="43"/>
  <c r="L209" i="43"/>
  <c r="K209" i="43"/>
  <c r="I209" i="43"/>
  <c r="H209" i="43"/>
  <c r="F209" i="43"/>
  <c r="BB208" i="43"/>
  <c r="BA208" i="43"/>
  <c r="AY208" i="43"/>
  <c r="AX208" i="43"/>
  <c r="AV208" i="43"/>
  <c r="AU208" i="43"/>
  <c r="AS208" i="43"/>
  <c r="AR208" i="43"/>
  <c r="AP208" i="43"/>
  <c r="AO208" i="43"/>
  <c r="AM208" i="43"/>
  <c r="AL208" i="43"/>
  <c r="AJ208" i="43"/>
  <c r="AI208" i="43"/>
  <c r="AG208" i="43"/>
  <c r="AF208" i="43"/>
  <c r="AD208" i="43"/>
  <c r="AC208" i="43"/>
  <c r="AA208" i="43"/>
  <c r="Z208" i="43"/>
  <c r="X208" i="43"/>
  <c r="W208" i="43"/>
  <c r="U208" i="43"/>
  <c r="T208" i="43"/>
  <c r="R208" i="43"/>
  <c r="Q208" i="43"/>
  <c r="O208" i="43"/>
  <c r="N208" i="43"/>
  <c r="L208" i="43"/>
  <c r="K208" i="43"/>
  <c r="I208" i="43"/>
  <c r="H208" i="43"/>
  <c r="F208" i="43"/>
  <c r="BB207" i="43"/>
  <c r="BA207" i="43"/>
  <c r="AY207" i="43"/>
  <c r="AX207" i="43"/>
  <c r="AV207" i="43"/>
  <c r="AU207" i="43"/>
  <c r="AS207" i="43"/>
  <c r="AR207" i="43"/>
  <c r="AP207" i="43"/>
  <c r="AO207" i="43"/>
  <c r="AM207" i="43"/>
  <c r="AL207" i="43"/>
  <c r="AJ207" i="43"/>
  <c r="AI207" i="43"/>
  <c r="AG207" i="43"/>
  <c r="AF207" i="43"/>
  <c r="AD207" i="43"/>
  <c r="AC207" i="43"/>
  <c r="AA207" i="43"/>
  <c r="Z207" i="43"/>
  <c r="X207" i="43"/>
  <c r="W207" i="43"/>
  <c r="U207" i="43"/>
  <c r="T207" i="43"/>
  <c r="R207" i="43"/>
  <c r="Q207" i="43"/>
  <c r="O207" i="43"/>
  <c r="N207" i="43"/>
  <c r="L207" i="43"/>
  <c r="K207" i="43"/>
  <c r="I207" i="43"/>
  <c r="H207" i="43"/>
  <c r="F207" i="43"/>
  <c r="BB206" i="43"/>
  <c r="BA206" i="43"/>
  <c r="AY206" i="43"/>
  <c r="AX206" i="43"/>
  <c r="AV206" i="43"/>
  <c r="AU206" i="43"/>
  <c r="AS206" i="43"/>
  <c r="AR206" i="43"/>
  <c r="AP206" i="43"/>
  <c r="AO206" i="43"/>
  <c r="AM206" i="43"/>
  <c r="AL206" i="43"/>
  <c r="AJ206" i="43"/>
  <c r="AI206" i="43"/>
  <c r="AG206" i="43"/>
  <c r="AF206" i="43"/>
  <c r="AD206" i="43"/>
  <c r="AC206" i="43"/>
  <c r="AA206" i="43"/>
  <c r="Z206" i="43"/>
  <c r="X206" i="43"/>
  <c r="W206" i="43"/>
  <c r="U206" i="43"/>
  <c r="T206" i="43"/>
  <c r="R206" i="43"/>
  <c r="Q206" i="43"/>
  <c r="O206" i="43"/>
  <c r="N206" i="43"/>
  <c r="L206" i="43"/>
  <c r="K206" i="43"/>
  <c r="I206" i="43"/>
  <c r="H206" i="43"/>
  <c r="F206" i="43"/>
  <c r="BB205" i="43"/>
  <c r="BA205" i="43"/>
  <c r="AY205" i="43"/>
  <c r="AX205" i="43"/>
  <c r="AV205" i="43"/>
  <c r="AU205" i="43"/>
  <c r="AS205" i="43"/>
  <c r="AR205" i="43"/>
  <c r="AP205" i="43"/>
  <c r="AO205" i="43"/>
  <c r="AM205" i="43"/>
  <c r="AL205" i="43"/>
  <c r="AJ205" i="43"/>
  <c r="AI205" i="43"/>
  <c r="AG205" i="43"/>
  <c r="AF205" i="43"/>
  <c r="AD205" i="43"/>
  <c r="AC205" i="43"/>
  <c r="AA205" i="43"/>
  <c r="Z205" i="43"/>
  <c r="X205" i="43"/>
  <c r="W205" i="43"/>
  <c r="U205" i="43"/>
  <c r="T205" i="43"/>
  <c r="R205" i="43"/>
  <c r="Q205" i="43"/>
  <c r="O205" i="43"/>
  <c r="N205" i="43"/>
  <c r="L205" i="43"/>
  <c r="K205" i="43"/>
  <c r="I205" i="43"/>
  <c r="H205" i="43"/>
  <c r="F205" i="43"/>
  <c r="BB204" i="43"/>
  <c r="BA204" i="43"/>
  <c r="AY204" i="43"/>
  <c r="AX204" i="43"/>
  <c r="AV204" i="43"/>
  <c r="AU204" i="43"/>
  <c r="AS204" i="43"/>
  <c r="AR204" i="43"/>
  <c r="AP204" i="43"/>
  <c r="AO204" i="43"/>
  <c r="AM204" i="43"/>
  <c r="AL204" i="43"/>
  <c r="AJ204" i="43"/>
  <c r="AI204" i="43"/>
  <c r="AG204" i="43"/>
  <c r="AF204" i="43"/>
  <c r="AD204" i="43"/>
  <c r="AC204" i="43"/>
  <c r="AA204" i="43"/>
  <c r="Z204" i="43"/>
  <c r="X204" i="43"/>
  <c r="W204" i="43"/>
  <c r="U204" i="43"/>
  <c r="T204" i="43"/>
  <c r="R204" i="43"/>
  <c r="Q204" i="43"/>
  <c r="O204" i="43"/>
  <c r="N204" i="43"/>
  <c r="L204" i="43"/>
  <c r="K204" i="43"/>
  <c r="I204" i="43"/>
  <c r="H204" i="43"/>
  <c r="F204" i="43"/>
  <c r="BB203" i="43"/>
  <c r="BA203" i="43"/>
  <c r="AY203" i="43"/>
  <c r="AX203" i="43"/>
  <c r="AV203" i="43"/>
  <c r="AU203" i="43"/>
  <c r="AS203" i="43"/>
  <c r="AR203" i="43"/>
  <c r="AP203" i="43"/>
  <c r="AO203" i="43"/>
  <c r="AM203" i="43"/>
  <c r="AL203" i="43"/>
  <c r="AJ203" i="43"/>
  <c r="AI203" i="43"/>
  <c r="AG203" i="43"/>
  <c r="AF203" i="43"/>
  <c r="AD203" i="43"/>
  <c r="AC203" i="43"/>
  <c r="AA203" i="43"/>
  <c r="Z203" i="43"/>
  <c r="X203" i="43"/>
  <c r="W203" i="43"/>
  <c r="U203" i="43"/>
  <c r="T203" i="43"/>
  <c r="R203" i="43"/>
  <c r="Q203" i="43"/>
  <c r="O203" i="43"/>
  <c r="N203" i="43"/>
  <c r="L203" i="43"/>
  <c r="K203" i="43"/>
  <c r="I203" i="43"/>
  <c r="H203" i="43"/>
  <c r="F203" i="43"/>
  <c r="BB202" i="43"/>
  <c r="BA202" i="43"/>
  <c r="AY202" i="43"/>
  <c r="AX202" i="43"/>
  <c r="AV202" i="43"/>
  <c r="AU202" i="43"/>
  <c r="AS202" i="43"/>
  <c r="AR202" i="43"/>
  <c r="AP202" i="43"/>
  <c r="AO202" i="43"/>
  <c r="AM202" i="43"/>
  <c r="AL202" i="43"/>
  <c r="AJ202" i="43"/>
  <c r="AI202" i="43"/>
  <c r="AG202" i="43"/>
  <c r="AF202" i="43"/>
  <c r="AD202" i="43"/>
  <c r="AC202" i="43"/>
  <c r="AA202" i="43"/>
  <c r="Z202" i="43"/>
  <c r="X202" i="43"/>
  <c r="W202" i="43"/>
  <c r="U202" i="43"/>
  <c r="T202" i="43"/>
  <c r="R202" i="43"/>
  <c r="Q202" i="43"/>
  <c r="O202" i="43"/>
  <c r="N202" i="43"/>
  <c r="L202" i="43"/>
  <c r="K202" i="43"/>
  <c r="I202" i="43"/>
  <c r="H202" i="43"/>
  <c r="F202" i="43"/>
  <c r="BB201" i="43"/>
  <c r="BA201" i="43"/>
  <c r="AY201" i="43"/>
  <c r="AX201" i="43"/>
  <c r="AV201" i="43"/>
  <c r="AU201" i="43"/>
  <c r="AS201" i="43"/>
  <c r="AR201" i="43"/>
  <c r="AP201" i="43"/>
  <c r="AO201" i="43"/>
  <c r="AM201" i="43"/>
  <c r="AL201" i="43"/>
  <c r="AJ201" i="43"/>
  <c r="AI201" i="43"/>
  <c r="AG201" i="43"/>
  <c r="AF201" i="43"/>
  <c r="AD201" i="43"/>
  <c r="AC201" i="43"/>
  <c r="AA201" i="43"/>
  <c r="Z201" i="43"/>
  <c r="X201" i="43"/>
  <c r="W201" i="43"/>
  <c r="U201" i="43"/>
  <c r="T201" i="43"/>
  <c r="R201" i="43"/>
  <c r="Q201" i="43"/>
  <c r="O201" i="43"/>
  <c r="N201" i="43"/>
  <c r="L201" i="43"/>
  <c r="K201" i="43"/>
  <c r="I201" i="43"/>
  <c r="H201" i="43"/>
  <c r="F201" i="43"/>
  <c r="BB200" i="43"/>
  <c r="BA200" i="43"/>
  <c r="AY200" i="43"/>
  <c r="AX200" i="43"/>
  <c r="AV200" i="43"/>
  <c r="AU200" i="43"/>
  <c r="AS200" i="43"/>
  <c r="AR200" i="43"/>
  <c r="AP200" i="43"/>
  <c r="AO200" i="43"/>
  <c r="AM200" i="43"/>
  <c r="AL200" i="43"/>
  <c r="AJ200" i="43"/>
  <c r="AI200" i="43"/>
  <c r="AG200" i="43"/>
  <c r="AF200" i="43"/>
  <c r="AD200" i="43"/>
  <c r="AC200" i="43"/>
  <c r="AA200" i="43"/>
  <c r="Z200" i="43"/>
  <c r="X200" i="43"/>
  <c r="W200" i="43"/>
  <c r="U200" i="43"/>
  <c r="T200" i="43"/>
  <c r="R200" i="43"/>
  <c r="Q200" i="43"/>
  <c r="O200" i="43"/>
  <c r="N200" i="43"/>
  <c r="L200" i="43"/>
  <c r="K200" i="43"/>
  <c r="I200" i="43"/>
  <c r="H200" i="43"/>
  <c r="F200" i="43"/>
  <c r="BB199" i="43"/>
  <c r="BA199" i="43"/>
  <c r="AY199" i="43"/>
  <c r="AX199" i="43"/>
  <c r="AV199" i="43"/>
  <c r="AU199" i="43"/>
  <c r="AS199" i="43"/>
  <c r="AR199" i="43"/>
  <c r="AP199" i="43"/>
  <c r="AO199" i="43"/>
  <c r="AM199" i="43"/>
  <c r="AL199" i="43"/>
  <c r="AJ199" i="43"/>
  <c r="AI199" i="43"/>
  <c r="AG199" i="43"/>
  <c r="AF199" i="43"/>
  <c r="AD199" i="43"/>
  <c r="AC199" i="43"/>
  <c r="AA199" i="43"/>
  <c r="Z199" i="43"/>
  <c r="X199" i="43"/>
  <c r="W199" i="43"/>
  <c r="U199" i="43"/>
  <c r="T199" i="43"/>
  <c r="R199" i="43"/>
  <c r="Q199" i="43"/>
  <c r="O199" i="43"/>
  <c r="N199" i="43"/>
  <c r="L199" i="43"/>
  <c r="K199" i="43"/>
  <c r="I199" i="43"/>
  <c r="H199" i="43"/>
  <c r="F199" i="43"/>
  <c r="BB198" i="43"/>
  <c r="BA198" i="43"/>
  <c r="AY198" i="43"/>
  <c r="AX198" i="43"/>
  <c r="AV198" i="43"/>
  <c r="AU198" i="43"/>
  <c r="AS198" i="43"/>
  <c r="AR198" i="43"/>
  <c r="AP198" i="43"/>
  <c r="AO198" i="43"/>
  <c r="AM198" i="43"/>
  <c r="AL198" i="43"/>
  <c r="AJ198" i="43"/>
  <c r="AI198" i="43"/>
  <c r="AG198" i="43"/>
  <c r="AF198" i="43"/>
  <c r="AD198" i="43"/>
  <c r="AC198" i="43"/>
  <c r="AA198" i="43"/>
  <c r="Z198" i="43"/>
  <c r="X198" i="43"/>
  <c r="W198" i="43"/>
  <c r="U198" i="43"/>
  <c r="T198" i="43"/>
  <c r="R198" i="43"/>
  <c r="Q198" i="43"/>
  <c r="O198" i="43"/>
  <c r="N198" i="43"/>
  <c r="L198" i="43"/>
  <c r="K198" i="43"/>
  <c r="I198" i="43"/>
  <c r="H198" i="43"/>
  <c r="F198" i="43"/>
  <c r="BB197" i="43"/>
  <c r="BA197" i="43"/>
  <c r="AY197" i="43"/>
  <c r="AX197" i="43"/>
  <c r="AV197" i="43"/>
  <c r="AU197" i="43"/>
  <c r="AS197" i="43"/>
  <c r="AR197" i="43"/>
  <c r="AP197" i="43"/>
  <c r="AO197" i="43"/>
  <c r="AM197" i="43"/>
  <c r="AL197" i="43"/>
  <c r="AJ197" i="43"/>
  <c r="AI197" i="43"/>
  <c r="AG197" i="43"/>
  <c r="AF197" i="43"/>
  <c r="AD197" i="43"/>
  <c r="AC197" i="43"/>
  <c r="AA197" i="43"/>
  <c r="Z197" i="43"/>
  <c r="X197" i="43"/>
  <c r="W197" i="43"/>
  <c r="U197" i="43"/>
  <c r="T197" i="43"/>
  <c r="R197" i="43"/>
  <c r="Q197" i="43"/>
  <c r="O197" i="43"/>
  <c r="N197" i="43"/>
  <c r="L197" i="43"/>
  <c r="K197" i="43"/>
  <c r="I197" i="43"/>
  <c r="H197" i="43"/>
  <c r="F197" i="43"/>
  <c r="BB196" i="43"/>
  <c r="BA196" i="43"/>
  <c r="AY196" i="43"/>
  <c r="AX196" i="43"/>
  <c r="AV196" i="43"/>
  <c r="AU196" i="43"/>
  <c r="AS196" i="43"/>
  <c r="AR196" i="43"/>
  <c r="AP196" i="43"/>
  <c r="AO196" i="43"/>
  <c r="AM196" i="43"/>
  <c r="AL196" i="43"/>
  <c r="AJ196" i="43"/>
  <c r="AI196" i="43"/>
  <c r="AG196" i="43"/>
  <c r="AF196" i="43"/>
  <c r="AD196" i="43"/>
  <c r="AC196" i="43"/>
  <c r="AA196" i="43"/>
  <c r="Z196" i="43"/>
  <c r="X196" i="43"/>
  <c r="W196" i="43"/>
  <c r="U196" i="43"/>
  <c r="T196" i="43"/>
  <c r="R196" i="43"/>
  <c r="Q196" i="43"/>
  <c r="O196" i="43"/>
  <c r="N196" i="43"/>
  <c r="L196" i="43"/>
  <c r="K196" i="43"/>
  <c r="I196" i="43"/>
  <c r="H196" i="43"/>
  <c r="F196" i="43"/>
  <c r="F223" i="43" s="1"/>
  <c r="T194" i="43"/>
  <c r="BB193" i="43"/>
  <c r="BA193" i="43"/>
  <c r="BA194" i="43" s="1"/>
  <c r="AY193" i="43"/>
  <c r="AX193" i="43"/>
  <c r="AX194" i="43" s="1"/>
  <c r="AV193" i="43"/>
  <c r="AU193" i="43"/>
  <c r="AU194" i="43" s="1"/>
  <c r="AS193" i="43"/>
  <c r="AR193" i="43"/>
  <c r="AR194" i="43" s="1"/>
  <c r="AP193" i="43"/>
  <c r="AO193" i="43"/>
  <c r="AO194" i="43" s="1"/>
  <c r="AM193" i="43"/>
  <c r="AL193" i="43"/>
  <c r="AL194" i="43" s="1"/>
  <c r="AJ193" i="43"/>
  <c r="AI193" i="43"/>
  <c r="AI194" i="43" s="1"/>
  <c r="AG193" i="43"/>
  <c r="AF193" i="43"/>
  <c r="AF194" i="43" s="1"/>
  <c r="AD193" i="43"/>
  <c r="AC193" i="43"/>
  <c r="AC194" i="43" s="1"/>
  <c r="AA193" i="43"/>
  <c r="Z193" i="43"/>
  <c r="Z194" i="43" s="1"/>
  <c r="X193" i="43"/>
  <c r="W193" i="43"/>
  <c r="W194" i="43" s="1"/>
  <c r="U193" i="43"/>
  <c r="T193" i="43"/>
  <c r="R193" i="43"/>
  <c r="Q193" i="43"/>
  <c r="Q194" i="43" s="1"/>
  <c r="O193" i="43"/>
  <c r="N193" i="43"/>
  <c r="N194" i="43" s="1"/>
  <c r="L193" i="43"/>
  <c r="K193" i="43"/>
  <c r="K194" i="43" s="1"/>
  <c r="I193" i="43"/>
  <c r="H193" i="43"/>
  <c r="H194" i="43" s="1"/>
  <c r="F193" i="43"/>
  <c r="F194" i="43" s="1"/>
  <c r="BB190" i="43"/>
  <c r="BA190" i="43"/>
  <c r="AY190" i="43"/>
  <c r="AX190" i="43"/>
  <c r="AV190" i="43"/>
  <c r="AU190" i="43"/>
  <c r="AS190" i="43"/>
  <c r="AR190" i="43"/>
  <c r="AP190" i="43"/>
  <c r="AO190" i="43"/>
  <c r="AM190" i="43"/>
  <c r="AL190" i="43"/>
  <c r="AJ190" i="43"/>
  <c r="AI190" i="43"/>
  <c r="AG190" i="43"/>
  <c r="AF190" i="43"/>
  <c r="AD190" i="43"/>
  <c r="AC190" i="43"/>
  <c r="AA190" i="43"/>
  <c r="Z190" i="43"/>
  <c r="X190" i="43"/>
  <c r="W190" i="43"/>
  <c r="U190" i="43"/>
  <c r="T190" i="43"/>
  <c r="R190" i="43"/>
  <c r="Q190" i="43"/>
  <c r="O190" i="43"/>
  <c r="N190" i="43"/>
  <c r="L190" i="43"/>
  <c r="K190" i="43"/>
  <c r="I190" i="43"/>
  <c r="H190" i="43"/>
  <c r="F190" i="43"/>
  <c r="BB189" i="43"/>
  <c r="BA189" i="43"/>
  <c r="AY189" i="43"/>
  <c r="AX189" i="43"/>
  <c r="AV189" i="43"/>
  <c r="AU189" i="43"/>
  <c r="AS189" i="43"/>
  <c r="AR189" i="43"/>
  <c r="AP189" i="43"/>
  <c r="AO189" i="43"/>
  <c r="AM189" i="43"/>
  <c r="AL189" i="43"/>
  <c r="AJ189" i="43"/>
  <c r="AI189" i="43"/>
  <c r="AG189" i="43"/>
  <c r="AF189" i="43"/>
  <c r="AD189" i="43"/>
  <c r="AC189" i="43"/>
  <c r="AA189" i="43"/>
  <c r="Z189" i="43"/>
  <c r="X189" i="43"/>
  <c r="W189" i="43"/>
  <c r="U189" i="43"/>
  <c r="T189" i="43"/>
  <c r="R189" i="43"/>
  <c r="Q189" i="43"/>
  <c r="O189" i="43"/>
  <c r="N189" i="43"/>
  <c r="L189" i="43"/>
  <c r="K189" i="43"/>
  <c r="I189" i="43"/>
  <c r="H189" i="43"/>
  <c r="F189" i="43"/>
  <c r="BB188" i="43"/>
  <c r="BA188" i="43"/>
  <c r="AY188" i="43"/>
  <c r="AX188" i="43"/>
  <c r="AV188" i="43"/>
  <c r="AU188" i="43"/>
  <c r="AS188" i="43"/>
  <c r="AR188" i="43"/>
  <c r="AP188" i="43"/>
  <c r="AO188" i="43"/>
  <c r="AM188" i="43"/>
  <c r="AL188" i="43"/>
  <c r="AJ188" i="43"/>
  <c r="AI188" i="43"/>
  <c r="AG188" i="43"/>
  <c r="AF188" i="43"/>
  <c r="AD188" i="43"/>
  <c r="AC188" i="43"/>
  <c r="AA188" i="43"/>
  <c r="Z188" i="43"/>
  <c r="X188" i="43"/>
  <c r="W188" i="43"/>
  <c r="U188" i="43"/>
  <c r="T188" i="43"/>
  <c r="R188" i="43"/>
  <c r="Q188" i="43"/>
  <c r="O188" i="43"/>
  <c r="N188" i="43"/>
  <c r="L188" i="43"/>
  <c r="K188" i="43"/>
  <c r="I188" i="43"/>
  <c r="H188" i="43"/>
  <c r="F188" i="43"/>
  <c r="BB187" i="43"/>
  <c r="BA187" i="43"/>
  <c r="AY187" i="43"/>
  <c r="AX187" i="43"/>
  <c r="AV187" i="43"/>
  <c r="AU187" i="43"/>
  <c r="AS187" i="43"/>
  <c r="AR187" i="43"/>
  <c r="AP187" i="43"/>
  <c r="AO187" i="43"/>
  <c r="AM187" i="43"/>
  <c r="AL187" i="43"/>
  <c r="AJ187" i="43"/>
  <c r="AI187" i="43"/>
  <c r="AG187" i="43"/>
  <c r="AF187" i="43"/>
  <c r="AD187" i="43"/>
  <c r="AC187" i="43"/>
  <c r="AA187" i="43"/>
  <c r="Z187" i="43"/>
  <c r="X187" i="43"/>
  <c r="W187" i="43"/>
  <c r="U187" i="43"/>
  <c r="T187" i="43"/>
  <c r="R187" i="43"/>
  <c r="Q187" i="43"/>
  <c r="O187" i="43"/>
  <c r="N187" i="43"/>
  <c r="L187" i="43"/>
  <c r="K187" i="43"/>
  <c r="I187" i="43"/>
  <c r="H187" i="43"/>
  <c r="F187" i="43"/>
  <c r="BB186" i="43"/>
  <c r="BA186" i="43"/>
  <c r="AY186" i="43"/>
  <c r="AX186" i="43"/>
  <c r="AV186" i="43"/>
  <c r="AU186" i="43"/>
  <c r="AS186" i="43"/>
  <c r="AR186" i="43"/>
  <c r="AP186" i="43"/>
  <c r="AO186" i="43"/>
  <c r="AM186" i="43"/>
  <c r="AL186" i="43"/>
  <c r="AJ186" i="43"/>
  <c r="AI186" i="43"/>
  <c r="AG186" i="43"/>
  <c r="AF186" i="43"/>
  <c r="AD186" i="43"/>
  <c r="AC186" i="43"/>
  <c r="AA186" i="43"/>
  <c r="Z186" i="43"/>
  <c r="X186" i="43"/>
  <c r="W186" i="43"/>
  <c r="U186" i="43"/>
  <c r="T186" i="43"/>
  <c r="R186" i="43"/>
  <c r="Q186" i="43"/>
  <c r="O186" i="43"/>
  <c r="N186" i="43"/>
  <c r="L186" i="43"/>
  <c r="K186" i="43"/>
  <c r="I186" i="43"/>
  <c r="H186" i="43"/>
  <c r="F186" i="43"/>
  <c r="BB185" i="43"/>
  <c r="BA185" i="43"/>
  <c r="AY185" i="43"/>
  <c r="AX185" i="43"/>
  <c r="AV185" i="43"/>
  <c r="AU185" i="43"/>
  <c r="AS185" i="43"/>
  <c r="AR185" i="43"/>
  <c r="AP185" i="43"/>
  <c r="AO185" i="43"/>
  <c r="AM185" i="43"/>
  <c r="AL185" i="43"/>
  <c r="AJ185" i="43"/>
  <c r="AI185" i="43"/>
  <c r="AG185" i="43"/>
  <c r="AF185" i="43"/>
  <c r="AD185" i="43"/>
  <c r="AC185" i="43"/>
  <c r="AA185" i="43"/>
  <c r="Z185" i="43"/>
  <c r="X185" i="43"/>
  <c r="W185" i="43"/>
  <c r="U185" i="43"/>
  <c r="T185" i="43"/>
  <c r="R185" i="43"/>
  <c r="Q185" i="43"/>
  <c r="O185" i="43"/>
  <c r="N185" i="43"/>
  <c r="L185" i="43"/>
  <c r="K185" i="43"/>
  <c r="I185" i="43"/>
  <c r="H185" i="43"/>
  <c r="F185" i="43"/>
  <c r="BB184" i="43"/>
  <c r="BA184" i="43"/>
  <c r="AY184" i="43"/>
  <c r="AX184" i="43"/>
  <c r="AV184" i="43"/>
  <c r="AU184" i="43"/>
  <c r="AS184" i="43"/>
  <c r="AR184" i="43"/>
  <c r="AP184" i="43"/>
  <c r="AO184" i="43"/>
  <c r="AM184" i="43"/>
  <c r="AL184" i="43"/>
  <c r="AJ184" i="43"/>
  <c r="AI184" i="43"/>
  <c r="AG184" i="43"/>
  <c r="AF184" i="43"/>
  <c r="AD184" i="43"/>
  <c r="AC184" i="43"/>
  <c r="AA184" i="43"/>
  <c r="Z184" i="43"/>
  <c r="X184" i="43"/>
  <c r="W184" i="43"/>
  <c r="U184" i="43"/>
  <c r="T184" i="43"/>
  <c r="R184" i="43"/>
  <c r="Q184" i="43"/>
  <c r="O184" i="43"/>
  <c r="N184" i="43"/>
  <c r="L184" i="43"/>
  <c r="K184" i="43"/>
  <c r="I184" i="43"/>
  <c r="H184" i="43"/>
  <c r="F184" i="43"/>
  <c r="BB183" i="43"/>
  <c r="BA183" i="43"/>
  <c r="AY183" i="43"/>
  <c r="AX183" i="43"/>
  <c r="AV183" i="43"/>
  <c r="AU183" i="43"/>
  <c r="AS183" i="43"/>
  <c r="AR183" i="43"/>
  <c r="AP183" i="43"/>
  <c r="AO183" i="43"/>
  <c r="AM183" i="43"/>
  <c r="AL183" i="43"/>
  <c r="AJ183" i="43"/>
  <c r="AI183" i="43"/>
  <c r="AG183" i="43"/>
  <c r="AF183" i="43"/>
  <c r="AD183" i="43"/>
  <c r="AC183" i="43"/>
  <c r="AA183" i="43"/>
  <c r="Z183" i="43"/>
  <c r="X183" i="43"/>
  <c r="W183" i="43"/>
  <c r="U183" i="43"/>
  <c r="T183" i="43"/>
  <c r="R183" i="43"/>
  <c r="Q183" i="43"/>
  <c r="O183" i="43"/>
  <c r="N183" i="43"/>
  <c r="L183" i="43"/>
  <c r="K183" i="43"/>
  <c r="I183" i="43"/>
  <c r="H183" i="43"/>
  <c r="F183" i="43"/>
  <c r="BB182" i="43"/>
  <c r="BA182" i="43"/>
  <c r="AY182" i="43"/>
  <c r="AX182" i="43"/>
  <c r="AV182" i="43"/>
  <c r="AU182" i="43"/>
  <c r="AS182" i="43"/>
  <c r="AR182" i="43"/>
  <c r="AP182" i="43"/>
  <c r="AO182" i="43"/>
  <c r="AM182" i="43"/>
  <c r="AL182" i="43"/>
  <c r="AJ182" i="43"/>
  <c r="AI182" i="43"/>
  <c r="AG182" i="43"/>
  <c r="AF182" i="43"/>
  <c r="AD182" i="43"/>
  <c r="AC182" i="43"/>
  <c r="AA182" i="43"/>
  <c r="Z182" i="43"/>
  <c r="X182" i="43"/>
  <c r="W182" i="43"/>
  <c r="U182" i="43"/>
  <c r="T182" i="43"/>
  <c r="R182" i="43"/>
  <c r="Q182" i="43"/>
  <c r="O182" i="43"/>
  <c r="N182" i="43"/>
  <c r="L182" i="43"/>
  <c r="K182" i="43"/>
  <c r="I182" i="43"/>
  <c r="H182" i="43"/>
  <c r="F182" i="43"/>
  <c r="BB181" i="43"/>
  <c r="BA181" i="43"/>
  <c r="AY181" i="43"/>
  <c r="AX181" i="43"/>
  <c r="AV181" i="43"/>
  <c r="AU181" i="43"/>
  <c r="AS181" i="43"/>
  <c r="AR181" i="43"/>
  <c r="AP181" i="43"/>
  <c r="AO181" i="43"/>
  <c r="AM181" i="43"/>
  <c r="AL181" i="43"/>
  <c r="AJ181" i="43"/>
  <c r="AI181" i="43"/>
  <c r="AG181" i="43"/>
  <c r="AF181" i="43"/>
  <c r="AD181" i="43"/>
  <c r="AC181" i="43"/>
  <c r="AA181" i="43"/>
  <c r="Z181" i="43"/>
  <c r="X181" i="43"/>
  <c r="W181" i="43"/>
  <c r="U181" i="43"/>
  <c r="T181" i="43"/>
  <c r="R181" i="43"/>
  <c r="Q181" i="43"/>
  <c r="O181" i="43"/>
  <c r="N181" i="43"/>
  <c r="L181" i="43"/>
  <c r="K181" i="43"/>
  <c r="I181" i="43"/>
  <c r="H181" i="43"/>
  <c r="F181" i="43"/>
  <c r="BB180" i="43"/>
  <c r="BA180" i="43"/>
  <c r="AY180" i="43"/>
  <c r="AX180" i="43"/>
  <c r="AV180" i="43"/>
  <c r="AU180" i="43"/>
  <c r="AS180" i="43"/>
  <c r="AR180" i="43"/>
  <c r="AP180" i="43"/>
  <c r="AO180" i="43"/>
  <c r="AM180" i="43"/>
  <c r="AL180" i="43"/>
  <c r="AJ180" i="43"/>
  <c r="AI180" i="43"/>
  <c r="AG180" i="43"/>
  <c r="AF180" i="43"/>
  <c r="AD180" i="43"/>
  <c r="AC180" i="43"/>
  <c r="AA180" i="43"/>
  <c r="Z180" i="43"/>
  <c r="X180" i="43"/>
  <c r="W180" i="43"/>
  <c r="U180" i="43"/>
  <c r="T180" i="43"/>
  <c r="R180" i="43"/>
  <c r="Q180" i="43"/>
  <c r="O180" i="43"/>
  <c r="N180" i="43"/>
  <c r="L180" i="43"/>
  <c r="K180" i="43"/>
  <c r="I180" i="43"/>
  <c r="H180" i="43"/>
  <c r="F180" i="43"/>
  <c r="BB179" i="43"/>
  <c r="BA179" i="43"/>
  <c r="AY179" i="43"/>
  <c r="AX179" i="43"/>
  <c r="AV179" i="43"/>
  <c r="AU179" i="43"/>
  <c r="AS179" i="43"/>
  <c r="AR179" i="43"/>
  <c r="AP179" i="43"/>
  <c r="AO179" i="43"/>
  <c r="AM179" i="43"/>
  <c r="AL179" i="43"/>
  <c r="AJ179" i="43"/>
  <c r="AI179" i="43"/>
  <c r="AG179" i="43"/>
  <c r="AF179" i="43"/>
  <c r="AD179" i="43"/>
  <c r="AC179" i="43"/>
  <c r="AA179" i="43"/>
  <c r="Z179" i="43"/>
  <c r="X179" i="43"/>
  <c r="W179" i="43"/>
  <c r="U179" i="43"/>
  <c r="T179" i="43"/>
  <c r="R179" i="43"/>
  <c r="Q179" i="43"/>
  <c r="O179" i="43"/>
  <c r="N179" i="43"/>
  <c r="L179" i="43"/>
  <c r="K179" i="43"/>
  <c r="I179" i="43"/>
  <c r="H179" i="43"/>
  <c r="F179" i="43"/>
  <c r="BB178" i="43"/>
  <c r="BA178" i="43"/>
  <c r="AY178" i="43"/>
  <c r="AX178" i="43"/>
  <c r="AV178" i="43"/>
  <c r="AU178" i="43"/>
  <c r="AS178" i="43"/>
  <c r="AR178" i="43"/>
  <c r="AP178" i="43"/>
  <c r="AO178" i="43"/>
  <c r="AM178" i="43"/>
  <c r="AL178" i="43"/>
  <c r="AJ178" i="43"/>
  <c r="AI178" i="43"/>
  <c r="AG178" i="43"/>
  <c r="AF178" i="43"/>
  <c r="AD178" i="43"/>
  <c r="AC178" i="43"/>
  <c r="AA178" i="43"/>
  <c r="Z178" i="43"/>
  <c r="X178" i="43"/>
  <c r="W178" i="43"/>
  <c r="U178" i="43"/>
  <c r="T178" i="43"/>
  <c r="R178" i="43"/>
  <c r="Q178" i="43"/>
  <c r="O178" i="43"/>
  <c r="N178" i="43"/>
  <c r="L178" i="43"/>
  <c r="K178" i="43"/>
  <c r="I178" i="43"/>
  <c r="H178" i="43"/>
  <c r="F178" i="43"/>
  <c r="BB177" i="43"/>
  <c r="BA177" i="43"/>
  <c r="AY177" i="43"/>
  <c r="AX177" i="43"/>
  <c r="AV177" i="43"/>
  <c r="AU177" i="43"/>
  <c r="AS177" i="43"/>
  <c r="AR177" i="43"/>
  <c r="AP177" i="43"/>
  <c r="AO177" i="43"/>
  <c r="AM177" i="43"/>
  <c r="AL177" i="43"/>
  <c r="AJ177" i="43"/>
  <c r="AI177" i="43"/>
  <c r="AG177" i="43"/>
  <c r="AF177" i="43"/>
  <c r="AD177" i="43"/>
  <c r="AC177" i="43"/>
  <c r="AA177" i="43"/>
  <c r="Z177" i="43"/>
  <c r="X177" i="43"/>
  <c r="W177" i="43"/>
  <c r="U177" i="43"/>
  <c r="T177" i="43"/>
  <c r="R177" i="43"/>
  <c r="Q177" i="43"/>
  <c r="O177" i="43"/>
  <c r="N177" i="43"/>
  <c r="L177" i="43"/>
  <c r="K177" i="43"/>
  <c r="I177" i="43"/>
  <c r="H177" i="43"/>
  <c r="F177" i="43"/>
  <c r="BB176" i="43"/>
  <c r="BA176" i="43"/>
  <c r="AY176" i="43"/>
  <c r="AX176" i="43"/>
  <c r="AV176" i="43"/>
  <c r="AU176" i="43"/>
  <c r="AS176" i="43"/>
  <c r="AR176" i="43"/>
  <c r="AP176" i="43"/>
  <c r="AO176" i="43"/>
  <c r="AM176" i="43"/>
  <c r="AL176" i="43"/>
  <c r="AJ176" i="43"/>
  <c r="AI176" i="43"/>
  <c r="AG176" i="43"/>
  <c r="AF176" i="43"/>
  <c r="AD176" i="43"/>
  <c r="AC176" i="43"/>
  <c r="AA176" i="43"/>
  <c r="Z176" i="43"/>
  <c r="X176" i="43"/>
  <c r="W176" i="43"/>
  <c r="U176" i="43"/>
  <c r="T176" i="43"/>
  <c r="R176" i="43"/>
  <c r="Q176" i="43"/>
  <c r="O176" i="43"/>
  <c r="N176" i="43"/>
  <c r="L176" i="43"/>
  <c r="K176" i="43"/>
  <c r="I176" i="43"/>
  <c r="H176" i="43"/>
  <c r="F176" i="43"/>
  <c r="BB175" i="43"/>
  <c r="BA175" i="43"/>
  <c r="AY175" i="43"/>
  <c r="AX175" i="43"/>
  <c r="AV175" i="43"/>
  <c r="AU175" i="43"/>
  <c r="AS175" i="43"/>
  <c r="AR175" i="43"/>
  <c r="AP175" i="43"/>
  <c r="AO175" i="43"/>
  <c r="AM175" i="43"/>
  <c r="AL175" i="43"/>
  <c r="AJ175" i="43"/>
  <c r="AI175" i="43"/>
  <c r="AG175" i="43"/>
  <c r="AF175" i="43"/>
  <c r="AD175" i="43"/>
  <c r="AC175" i="43"/>
  <c r="AA175" i="43"/>
  <c r="Z175" i="43"/>
  <c r="X175" i="43"/>
  <c r="W175" i="43"/>
  <c r="U175" i="43"/>
  <c r="T175" i="43"/>
  <c r="R175" i="43"/>
  <c r="Q175" i="43"/>
  <c r="O175" i="43"/>
  <c r="N175" i="43"/>
  <c r="L175" i="43"/>
  <c r="K175" i="43"/>
  <c r="I175" i="43"/>
  <c r="H175" i="43"/>
  <c r="F175" i="43"/>
  <c r="BB174" i="43"/>
  <c r="BA174" i="43"/>
  <c r="AY174" i="43"/>
  <c r="AX174" i="43"/>
  <c r="AV174" i="43"/>
  <c r="AU174" i="43"/>
  <c r="AS174" i="43"/>
  <c r="AR174" i="43"/>
  <c r="AP174" i="43"/>
  <c r="AO174" i="43"/>
  <c r="AM174" i="43"/>
  <c r="AL174" i="43"/>
  <c r="AJ174" i="43"/>
  <c r="AI174" i="43"/>
  <c r="AG174" i="43"/>
  <c r="AF174" i="43"/>
  <c r="AD174" i="43"/>
  <c r="AC174" i="43"/>
  <c r="AA174" i="43"/>
  <c r="Z174" i="43"/>
  <c r="X174" i="43"/>
  <c r="W174" i="43"/>
  <c r="U174" i="43"/>
  <c r="T174" i="43"/>
  <c r="R174" i="43"/>
  <c r="Q174" i="43"/>
  <c r="O174" i="43"/>
  <c r="N174" i="43"/>
  <c r="L174" i="43"/>
  <c r="K174" i="43"/>
  <c r="I174" i="43"/>
  <c r="H174" i="43"/>
  <c r="F174" i="43"/>
  <c r="BB173" i="43"/>
  <c r="BA173" i="43"/>
  <c r="AY173" i="43"/>
  <c r="AX173" i="43"/>
  <c r="AV173" i="43"/>
  <c r="AU173" i="43"/>
  <c r="AS173" i="43"/>
  <c r="AR173" i="43"/>
  <c r="AP173" i="43"/>
  <c r="AO173" i="43"/>
  <c r="AM173" i="43"/>
  <c r="AL173" i="43"/>
  <c r="AJ173" i="43"/>
  <c r="AI173" i="43"/>
  <c r="AG173" i="43"/>
  <c r="AF173" i="43"/>
  <c r="AD173" i="43"/>
  <c r="AC173" i="43"/>
  <c r="AA173" i="43"/>
  <c r="Z173" i="43"/>
  <c r="X173" i="43"/>
  <c r="W173" i="43"/>
  <c r="U173" i="43"/>
  <c r="T173" i="43"/>
  <c r="R173" i="43"/>
  <c r="Q173" i="43"/>
  <c r="O173" i="43"/>
  <c r="N173" i="43"/>
  <c r="L173" i="43"/>
  <c r="K173" i="43"/>
  <c r="I173" i="43"/>
  <c r="H173" i="43"/>
  <c r="F173" i="43"/>
  <c r="BB172" i="43"/>
  <c r="BA172" i="43"/>
  <c r="AY172" i="43"/>
  <c r="AX172" i="43"/>
  <c r="AV172" i="43"/>
  <c r="AU172" i="43"/>
  <c r="AS172" i="43"/>
  <c r="AR172" i="43"/>
  <c r="AP172" i="43"/>
  <c r="AO172" i="43"/>
  <c r="AM172" i="43"/>
  <c r="AL172" i="43"/>
  <c r="AJ172" i="43"/>
  <c r="AI172" i="43"/>
  <c r="AG172" i="43"/>
  <c r="AF172" i="43"/>
  <c r="AD172" i="43"/>
  <c r="AC172" i="43"/>
  <c r="AA172" i="43"/>
  <c r="Z172" i="43"/>
  <c r="X172" i="43"/>
  <c r="W172" i="43"/>
  <c r="U172" i="43"/>
  <c r="T172" i="43"/>
  <c r="R172" i="43"/>
  <c r="Q172" i="43"/>
  <c r="O172" i="43"/>
  <c r="N172" i="43"/>
  <c r="L172" i="43"/>
  <c r="K172" i="43"/>
  <c r="I172" i="43"/>
  <c r="H172" i="43"/>
  <c r="F172" i="43"/>
  <c r="BB171" i="43"/>
  <c r="BA171" i="43"/>
  <c r="AY171" i="43"/>
  <c r="AX171" i="43"/>
  <c r="AV171" i="43"/>
  <c r="AU171" i="43"/>
  <c r="AS171" i="43"/>
  <c r="AR171" i="43"/>
  <c r="AP171" i="43"/>
  <c r="AO171" i="43"/>
  <c r="AM171" i="43"/>
  <c r="AL171" i="43"/>
  <c r="AJ171" i="43"/>
  <c r="AI171" i="43"/>
  <c r="AG171" i="43"/>
  <c r="AF171" i="43"/>
  <c r="AD171" i="43"/>
  <c r="AC171" i="43"/>
  <c r="AA171" i="43"/>
  <c r="Z171" i="43"/>
  <c r="X171" i="43"/>
  <c r="W171" i="43"/>
  <c r="U171" i="43"/>
  <c r="T171" i="43"/>
  <c r="R171" i="43"/>
  <c r="Q171" i="43"/>
  <c r="O171" i="43"/>
  <c r="N171" i="43"/>
  <c r="L171" i="43"/>
  <c r="K171" i="43"/>
  <c r="I171" i="43"/>
  <c r="H171" i="43"/>
  <c r="F171" i="43"/>
  <c r="BB170" i="43"/>
  <c r="BA170" i="43"/>
  <c r="AY170" i="43"/>
  <c r="AX170" i="43"/>
  <c r="AV170" i="43"/>
  <c r="AU170" i="43"/>
  <c r="AS170" i="43"/>
  <c r="AR170" i="43"/>
  <c r="AP170" i="43"/>
  <c r="AO170" i="43"/>
  <c r="AM170" i="43"/>
  <c r="AL170" i="43"/>
  <c r="AJ170" i="43"/>
  <c r="AI170" i="43"/>
  <c r="AG170" i="43"/>
  <c r="AF170" i="43"/>
  <c r="AD170" i="43"/>
  <c r="AC170" i="43"/>
  <c r="AA170" i="43"/>
  <c r="Z170" i="43"/>
  <c r="X170" i="43"/>
  <c r="W170" i="43"/>
  <c r="U170" i="43"/>
  <c r="T170" i="43"/>
  <c r="R170" i="43"/>
  <c r="Q170" i="43"/>
  <c r="O170" i="43"/>
  <c r="N170" i="43"/>
  <c r="L170" i="43"/>
  <c r="K170" i="43"/>
  <c r="I170" i="43"/>
  <c r="H170" i="43"/>
  <c r="F170" i="43"/>
  <c r="BB169" i="43"/>
  <c r="BA169" i="43"/>
  <c r="AY169" i="43"/>
  <c r="AX169" i="43"/>
  <c r="AV169" i="43"/>
  <c r="AU169" i="43"/>
  <c r="AS169" i="43"/>
  <c r="AR169" i="43"/>
  <c r="AP169" i="43"/>
  <c r="AO169" i="43"/>
  <c r="AM169" i="43"/>
  <c r="AL169" i="43"/>
  <c r="AJ169" i="43"/>
  <c r="AI169" i="43"/>
  <c r="AG169" i="43"/>
  <c r="AF169" i="43"/>
  <c r="AD169" i="43"/>
  <c r="AC169" i="43"/>
  <c r="AA169" i="43"/>
  <c r="Z169" i="43"/>
  <c r="X169" i="43"/>
  <c r="W169" i="43"/>
  <c r="U169" i="43"/>
  <c r="T169" i="43"/>
  <c r="R169" i="43"/>
  <c r="Q169" i="43"/>
  <c r="O169" i="43"/>
  <c r="N169" i="43"/>
  <c r="L169" i="43"/>
  <c r="K169" i="43"/>
  <c r="I169" i="43"/>
  <c r="H169" i="43"/>
  <c r="F169" i="43"/>
  <c r="BB168" i="43"/>
  <c r="BA168" i="43"/>
  <c r="AY168" i="43"/>
  <c r="AX168" i="43"/>
  <c r="AV168" i="43"/>
  <c r="AU168" i="43"/>
  <c r="AS168" i="43"/>
  <c r="AR168" i="43"/>
  <c r="AP168" i="43"/>
  <c r="AO168" i="43"/>
  <c r="AM168" i="43"/>
  <c r="AL168" i="43"/>
  <c r="AJ168" i="43"/>
  <c r="AI168" i="43"/>
  <c r="AG168" i="43"/>
  <c r="AF168" i="43"/>
  <c r="AD168" i="43"/>
  <c r="AC168" i="43"/>
  <c r="AA168" i="43"/>
  <c r="Z168" i="43"/>
  <c r="X168" i="43"/>
  <c r="W168" i="43"/>
  <c r="U168" i="43"/>
  <c r="T168" i="43"/>
  <c r="R168" i="43"/>
  <c r="Q168" i="43"/>
  <c r="O168" i="43"/>
  <c r="N168" i="43"/>
  <c r="L168" i="43"/>
  <c r="K168" i="43"/>
  <c r="I168" i="43"/>
  <c r="H168" i="43"/>
  <c r="F168" i="43"/>
  <c r="BB167" i="43"/>
  <c r="BA167" i="43"/>
  <c r="AY167" i="43"/>
  <c r="AX167" i="43"/>
  <c r="AV167" i="43"/>
  <c r="AU167" i="43"/>
  <c r="AS167" i="43"/>
  <c r="AR167" i="43"/>
  <c r="AP167" i="43"/>
  <c r="AO167" i="43"/>
  <c r="AM167" i="43"/>
  <c r="AL167" i="43"/>
  <c r="AJ167" i="43"/>
  <c r="AI167" i="43"/>
  <c r="AG167" i="43"/>
  <c r="AF167" i="43"/>
  <c r="AD167" i="43"/>
  <c r="AC167" i="43"/>
  <c r="AA167" i="43"/>
  <c r="Z167" i="43"/>
  <c r="X167" i="43"/>
  <c r="W167" i="43"/>
  <c r="U167" i="43"/>
  <c r="T167" i="43"/>
  <c r="R167" i="43"/>
  <c r="Q167" i="43"/>
  <c r="O167" i="43"/>
  <c r="N167" i="43"/>
  <c r="L167" i="43"/>
  <c r="K167" i="43"/>
  <c r="I167" i="43"/>
  <c r="H167" i="43"/>
  <c r="F167" i="43"/>
  <c r="BB166" i="43"/>
  <c r="BA166" i="43"/>
  <c r="AY166" i="43"/>
  <c r="AX166" i="43"/>
  <c r="AV166" i="43"/>
  <c r="AU166" i="43"/>
  <c r="AS166" i="43"/>
  <c r="AR166" i="43"/>
  <c r="AP166" i="43"/>
  <c r="AO166" i="43"/>
  <c r="AM166" i="43"/>
  <c r="AL166" i="43"/>
  <c r="AJ166" i="43"/>
  <c r="AI166" i="43"/>
  <c r="AG166" i="43"/>
  <c r="AF166" i="43"/>
  <c r="AD166" i="43"/>
  <c r="AC166" i="43"/>
  <c r="AA166" i="43"/>
  <c r="Z166" i="43"/>
  <c r="X166" i="43"/>
  <c r="W166" i="43"/>
  <c r="U166" i="43"/>
  <c r="T166" i="43"/>
  <c r="R166" i="43"/>
  <c r="Q166" i="43"/>
  <c r="O166" i="43"/>
  <c r="N166" i="43"/>
  <c r="L166" i="43"/>
  <c r="K166" i="43"/>
  <c r="I166" i="43"/>
  <c r="H166" i="43"/>
  <c r="F166" i="43"/>
  <c r="BB165" i="43"/>
  <c r="BA165" i="43"/>
  <c r="AY165" i="43"/>
  <c r="AX165" i="43"/>
  <c r="AV165" i="43"/>
  <c r="AU165" i="43"/>
  <c r="AS165" i="43"/>
  <c r="AR165" i="43"/>
  <c r="AP165" i="43"/>
  <c r="AO165" i="43"/>
  <c r="AM165" i="43"/>
  <c r="AL165" i="43"/>
  <c r="AJ165" i="43"/>
  <c r="AI165" i="43"/>
  <c r="AG165" i="43"/>
  <c r="AF165" i="43"/>
  <c r="AD165" i="43"/>
  <c r="AC165" i="43"/>
  <c r="AA165" i="43"/>
  <c r="Z165" i="43"/>
  <c r="X165" i="43"/>
  <c r="W165" i="43"/>
  <c r="U165" i="43"/>
  <c r="T165" i="43"/>
  <c r="R165" i="43"/>
  <c r="Q165" i="43"/>
  <c r="O165" i="43"/>
  <c r="N165" i="43"/>
  <c r="L165" i="43"/>
  <c r="K165" i="43"/>
  <c r="I165" i="43"/>
  <c r="H165" i="43"/>
  <c r="F165" i="43"/>
  <c r="BB164" i="43"/>
  <c r="BA164" i="43"/>
  <c r="AY164" i="43"/>
  <c r="AX164" i="43"/>
  <c r="AV164" i="43"/>
  <c r="AU164" i="43"/>
  <c r="AS164" i="43"/>
  <c r="AR164" i="43"/>
  <c r="AP164" i="43"/>
  <c r="AO164" i="43"/>
  <c r="AM164" i="43"/>
  <c r="AL164" i="43"/>
  <c r="AJ164" i="43"/>
  <c r="AI164" i="43"/>
  <c r="AG164" i="43"/>
  <c r="AF164" i="43"/>
  <c r="AD164" i="43"/>
  <c r="AC164" i="43"/>
  <c r="AA164" i="43"/>
  <c r="Z164" i="43"/>
  <c r="X164" i="43"/>
  <c r="W164" i="43"/>
  <c r="U164" i="43"/>
  <c r="T164" i="43"/>
  <c r="R164" i="43"/>
  <c r="Q164" i="43"/>
  <c r="O164" i="43"/>
  <c r="N164" i="43"/>
  <c r="L164" i="43"/>
  <c r="K164" i="43"/>
  <c r="I164" i="43"/>
  <c r="H164" i="43"/>
  <c r="F164" i="43"/>
  <c r="F191" i="43" s="1"/>
  <c r="BB161" i="43"/>
  <c r="BA161" i="43"/>
  <c r="AY161" i="43"/>
  <c r="AX161" i="43"/>
  <c r="AV161" i="43"/>
  <c r="AU161" i="43"/>
  <c r="AS161" i="43"/>
  <c r="AR161" i="43"/>
  <c r="AP161" i="43"/>
  <c r="AO161" i="43"/>
  <c r="AM161" i="43"/>
  <c r="AL161" i="43"/>
  <c r="AJ161" i="43"/>
  <c r="AI161" i="43"/>
  <c r="AG161" i="43"/>
  <c r="AF161" i="43"/>
  <c r="AD161" i="43"/>
  <c r="AC161" i="43"/>
  <c r="AA161" i="43"/>
  <c r="Z161" i="43"/>
  <c r="X161" i="43"/>
  <c r="W161" i="43"/>
  <c r="U161" i="43"/>
  <c r="T161" i="43"/>
  <c r="R161" i="43"/>
  <c r="Q161" i="43"/>
  <c r="O161" i="43"/>
  <c r="N161" i="43"/>
  <c r="L161" i="43"/>
  <c r="K161" i="43"/>
  <c r="I161" i="43"/>
  <c r="H161" i="43"/>
  <c r="F161" i="43"/>
  <c r="BB160" i="43"/>
  <c r="BA160" i="43"/>
  <c r="AY160" i="43"/>
  <c r="AX160" i="43"/>
  <c r="AV160" i="43"/>
  <c r="AU160" i="43"/>
  <c r="AS160" i="43"/>
  <c r="AR160" i="43"/>
  <c r="AP160" i="43"/>
  <c r="AO160" i="43"/>
  <c r="AM160" i="43"/>
  <c r="AL160" i="43"/>
  <c r="AJ160" i="43"/>
  <c r="AI160" i="43"/>
  <c r="AG160" i="43"/>
  <c r="AF160" i="43"/>
  <c r="AD160" i="43"/>
  <c r="AC160" i="43"/>
  <c r="AA160" i="43"/>
  <c r="Z160" i="43"/>
  <c r="X160" i="43"/>
  <c r="W160" i="43"/>
  <c r="U160" i="43"/>
  <c r="T160" i="43"/>
  <c r="R160" i="43"/>
  <c r="Q160" i="43"/>
  <c r="O160" i="43"/>
  <c r="N160" i="43"/>
  <c r="L160" i="43"/>
  <c r="K160" i="43"/>
  <c r="I160" i="43"/>
  <c r="H160" i="43"/>
  <c r="F160" i="43"/>
  <c r="BB159" i="43"/>
  <c r="BA159" i="43"/>
  <c r="AY159" i="43"/>
  <c r="AX159" i="43"/>
  <c r="AV159" i="43"/>
  <c r="AU159" i="43"/>
  <c r="AS159" i="43"/>
  <c r="AR159" i="43"/>
  <c r="AP159" i="43"/>
  <c r="AO159" i="43"/>
  <c r="AM159" i="43"/>
  <c r="AL159" i="43"/>
  <c r="AJ159" i="43"/>
  <c r="AI159" i="43"/>
  <c r="AG159" i="43"/>
  <c r="AF159" i="43"/>
  <c r="AD159" i="43"/>
  <c r="AC159" i="43"/>
  <c r="AA159" i="43"/>
  <c r="Z159" i="43"/>
  <c r="X159" i="43"/>
  <c r="W159" i="43"/>
  <c r="U159" i="43"/>
  <c r="T159" i="43"/>
  <c r="R159" i="43"/>
  <c r="Q159" i="43"/>
  <c r="O159" i="43"/>
  <c r="N159" i="43"/>
  <c r="L159" i="43"/>
  <c r="K159" i="43"/>
  <c r="I159" i="43"/>
  <c r="H159" i="43"/>
  <c r="F159" i="43"/>
  <c r="BB158" i="43"/>
  <c r="BA158" i="43"/>
  <c r="AY158" i="43"/>
  <c r="AX158" i="43"/>
  <c r="AV158" i="43"/>
  <c r="AU158" i="43"/>
  <c r="AS158" i="43"/>
  <c r="AR158" i="43"/>
  <c r="AP158" i="43"/>
  <c r="AO158" i="43"/>
  <c r="AM158" i="43"/>
  <c r="AL158" i="43"/>
  <c r="AJ158" i="43"/>
  <c r="AI158" i="43"/>
  <c r="AG158" i="43"/>
  <c r="AF158" i="43"/>
  <c r="AD158" i="43"/>
  <c r="AC158" i="43"/>
  <c r="AA158" i="43"/>
  <c r="Z158" i="43"/>
  <c r="X158" i="43"/>
  <c r="W158" i="43"/>
  <c r="U158" i="43"/>
  <c r="T158" i="43"/>
  <c r="R158" i="43"/>
  <c r="Q158" i="43"/>
  <c r="O158" i="43"/>
  <c r="N158" i="43"/>
  <c r="L158" i="43"/>
  <c r="K158" i="43"/>
  <c r="I158" i="43"/>
  <c r="H158" i="43"/>
  <c r="F158" i="43"/>
  <c r="BB157" i="43"/>
  <c r="BA157" i="43"/>
  <c r="AY157" i="43"/>
  <c r="AX157" i="43"/>
  <c r="AV157" i="43"/>
  <c r="AU157" i="43"/>
  <c r="AS157" i="43"/>
  <c r="AR157" i="43"/>
  <c r="AP157" i="43"/>
  <c r="AO157" i="43"/>
  <c r="AM157" i="43"/>
  <c r="AL157" i="43"/>
  <c r="AJ157" i="43"/>
  <c r="AI157" i="43"/>
  <c r="AG157" i="43"/>
  <c r="AF157" i="43"/>
  <c r="AD157" i="43"/>
  <c r="AC157" i="43"/>
  <c r="AA157" i="43"/>
  <c r="Z157" i="43"/>
  <c r="X157" i="43"/>
  <c r="W157" i="43"/>
  <c r="U157" i="43"/>
  <c r="T157" i="43"/>
  <c r="R157" i="43"/>
  <c r="Q157" i="43"/>
  <c r="O157" i="43"/>
  <c r="N157" i="43"/>
  <c r="L157" i="43"/>
  <c r="K157" i="43"/>
  <c r="I157" i="43"/>
  <c r="H157" i="43"/>
  <c r="F157" i="43"/>
  <c r="BB156" i="43"/>
  <c r="BA156" i="43"/>
  <c r="AY156" i="43"/>
  <c r="AX156" i="43"/>
  <c r="AV156" i="43"/>
  <c r="AU156" i="43"/>
  <c r="AS156" i="43"/>
  <c r="AR156" i="43"/>
  <c r="AP156" i="43"/>
  <c r="AO156" i="43"/>
  <c r="AM156" i="43"/>
  <c r="AL156" i="43"/>
  <c r="AJ156" i="43"/>
  <c r="AI156" i="43"/>
  <c r="AG156" i="43"/>
  <c r="AF156" i="43"/>
  <c r="AD156" i="43"/>
  <c r="AC156" i="43"/>
  <c r="AA156" i="43"/>
  <c r="Z156" i="43"/>
  <c r="X156" i="43"/>
  <c r="W156" i="43"/>
  <c r="U156" i="43"/>
  <c r="T156" i="43"/>
  <c r="R156" i="43"/>
  <c r="Q156" i="43"/>
  <c r="O156" i="43"/>
  <c r="N156" i="43"/>
  <c r="L156" i="43"/>
  <c r="K156" i="43"/>
  <c r="I156" i="43"/>
  <c r="H156" i="43"/>
  <c r="F156" i="43"/>
  <c r="BB155" i="43"/>
  <c r="BA155" i="43"/>
  <c r="AY155" i="43"/>
  <c r="AX155" i="43"/>
  <c r="AV155" i="43"/>
  <c r="AU155" i="43"/>
  <c r="AS155" i="43"/>
  <c r="AR155" i="43"/>
  <c r="AP155" i="43"/>
  <c r="AO155" i="43"/>
  <c r="AM155" i="43"/>
  <c r="AL155" i="43"/>
  <c r="AJ155" i="43"/>
  <c r="AI155" i="43"/>
  <c r="AG155" i="43"/>
  <c r="AF155" i="43"/>
  <c r="AD155" i="43"/>
  <c r="AC155" i="43"/>
  <c r="AA155" i="43"/>
  <c r="Z155" i="43"/>
  <c r="X155" i="43"/>
  <c r="W155" i="43"/>
  <c r="U155" i="43"/>
  <c r="T155" i="43"/>
  <c r="R155" i="43"/>
  <c r="Q155" i="43"/>
  <c r="O155" i="43"/>
  <c r="N155" i="43"/>
  <c r="L155" i="43"/>
  <c r="K155" i="43"/>
  <c r="I155" i="43"/>
  <c r="H155" i="43"/>
  <c r="F155" i="43"/>
  <c r="BB154" i="43"/>
  <c r="BA154" i="43"/>
  <c r="AY154" i="43"/>
  <c r="AX154" i="43"/>
  <c r="AV154" i="43"/>
  <c r="AU154" i="43"/>
  <c r="AS154" i="43"/>
  <c r="AR154" i="43"/>
  <c r="AP154" i="43"/>
  <c r="AO154" i="43"/>
  <c r="AM154" i="43"/>
  <c r="AL154" i="43"/>
  <c r="AJ154" i="43"/>
  <c r="AI154" i="43"/>
  <c r="AG154" i="43"/>
  <c r="AF154" i="43"/>
  <c r="AD154" i="43"/>
  <c r="AC154" i="43"/>
  <c r="AA154" i="43"/>
  <c r="Z154" i="43"/>
  <c r="X154" i="43"/>
  <c r="W154" i="43"/>
  <c r="U154" i="43"/>
  <c r="T154" i="43"/>
  <c r="R154" i="43"/>
  <c r="Q154" i="43"/>
  <c r="O154" i="43"/>
  <c r="N154" i="43"/>
  <c r="L154" i="43"/>
  <c r="K154" i="43"/>
  <c r="I154" i="43"/>
  <c r="H154" i="43"/>
  <c r="F154" i="43"/>
  <c r="BB153" i="43"/>
  <c r="BA153" i="43"/>
  <c r="AY153" i="43"/>
  <c r="AX153" i="43"/>
  <c r="AV153" i="43"/>
  <c r="AU153" i="43"/>
  <c r="AS153" i="43"/>
  <c r="AR153" i="43"/>
  <c r="AP153" i="43"/>
  <c r="AO153" i="43"/>
  <c r="AM153" i="43"/>
  <c r="AL153" i="43"/>
  <c r="AJ153" i="43"/>
  <c r="AI153" i="43"/>
  <c r="AG153" i="43"/>
  <c r="AF153" i="43"/>
  <c r="AD153" i="43"/>
  <c r="AC153" i="43"/>
  <c r="AA153" i="43"/>
  <c r="Z153" i="43"/>
  <c r="X153" i="43"/>
  <c r="W153" i="43"/>
  <c r="U153" i="43"/>
  <c r="T153" i="43"/>
  <c r="R153" i="43"/>
  <c r="Q153" i="43"/>
  <c r="O153" i="43"/>
  <c r="N153" i="43"/>
  <c r="L153" i="43"/>
  <c r="K153" i="43"/>
  <c r="I153" i="43"/>
  <c r="H153" i="43"/>
  <c r="H162" i="43" s="1"/>
  <c r="F153" i="43"/>
  <c r="BB152" i="43"/>
  <c r="BA152" i="43"/>
  <c r="AY152" i="43"/>
  <c r="AX152" i="43"/>
  <c r="AV152" i="43"/>
  <c r="AU152" i="43"/>
  <c r="AS152" i="43"/>
  <c r="AR152" i="43"/>
  <c r="AP152" i="43"/>
  <c r="AO152" i="43"/>
  <c r="AM152" i="43"/>
  <c r="AL152" i="43"/>
  <c r="AJ152" i="43"/>
  <c r="AI152" i="43"/>
  <c r="AG152" i="43"/>
  <c r="AF152" i="43"/>
  <c r="AD152" i="43"/>
  <c r="AC152" i="43"/>
  <c r="AA152" i="43"/>
  <c r="Z152" i="43"/>
  <c r="X152" i="43"/>
  <c r="W152" i="43"/>
  <c r="U152" i="43"/>
  <c r="T152" i="43"/>
  <c r="R152" i="43"/>
  <c r="Q152" i="43"/>
  <c r="O152" i="43"/>
  <c r="N152" i="43"/>
  <c r="L152" i="43"/>
  <c r="K152" i="43"/>
  <c r="I152" i="43"/>
  <c r="H152" i="43"/>
  <c r="F152" i="43"/>
  <c r="F162" i="43" s="1"/>
  <c r="K150" i="43"/>
  <c r="BB149" i="43"/>
  <c r="BA149" i="43"/>
  <c r="BA150" i="43" s="1"/>
  <c r="AY149" i="43"/>
  <c r="AX149" i="43"/>
  <c r="AV149" i="43"/>
  <c r="AU149" i="43"/>
  <c r="AS149" i="43"/>
  <c r="AR149" i="43"/>
  <c r="AP149" i="43"/>
  <c r="AO149" i="43"/>
  <c r="AO150" i="43" s="1"/>
  <c r="AM149" i="43"/>
  <c r="AL149" i="43"/>
  <c r="AJ149" i="43"/>
  <c r="AI149" i="43"/>
  <c r="AI150" i="43" s="1"/>
  <c r="AG149" i="43"/>
  <c r="AF149" i="43"/>
  <c r="AD149" i="43"/>
  <c r="AC149" i="43"/>
  <c r="AC150" i="43" s="1"/>
  <c r="AA149" i="43"/>
  <c r="Z149" i="43"/>
  <c r="X149" i="43"/>
  <c r="W149" i="43"/>
  <c r="U149" i="43"/>
  <c r="T149" i="43"/>
  <c r="R149" i="43"/>
  <c r="Q149" i="43"/>
  <c r="Q150" i="43" s="1"/>
  <c r="O149" i="43"/>
  <c r="N149" i="43"/>
  <c r="L149" i="43"/>
  <c r="K149" i="43"/>
  <c r="I149" i="43"/>
  <c r="H149" i="43"/>
  <c r="F149" i="43"/>
  <c r="BB148" i="43"/>
  <c r="BA148" i="43"/>
  <c r="AY148" i="43"/>
  <c r="AX148" i="43"/>
  <c r="AV148" i="43"/>
  <c r="AU148" i="43"/>
  <c r="AS148" i="43"/>
  <c r="AR148" i="43"/>
  <c r="AP148" i="43"/>
  <c r="AO148" i="43"/>
  <c r="AM148" i="43"/>
  <c r="AL148" i="43"/>
  <c r="AJ148" i="43"/>
  <c r="AI148" i="43"/>
  <c r="AG148" i="43"/>
  <c r="AF148" i="43"/>
  <c r="AD148" i="43"/>
  <c r="AC148" i="43"/>
  <c r="AA148" i="43"/>
  <c r="Z148" i="43"/>
  <c r="X148" i="43"/>
  <c r="W148" i="43"/>
  <c r="U148" i="43"/>
  <c r="T148" i="43"/>
  <c r="R148" i="43"/>
  <c r="Q148" i="43"/>
  <c r="O148" i="43"/>
  <c r="N148" i="43"/>
  <c r="L148" i="43"/>
  <c r="K148" i="43"/>
  <c r="I148" i="43"/>
  <c r="H148" i="43"/>
  <c r="F148" i="43"/>
  <c r="F150" i="43" s="1"/>
  <c r="BB145" i="43"/>
  <c r="BA145" i="43"/>
  <c r="AY145" i="43"/>
  <c r="AX145" i="43"/>
  <c r="AV145" i="43"/>
  <c r="AU145" i="43"/>
  <c r="AS145" i="43"/>
  <c r="AR145" i="43"/>
  <c r="AP145" i="43"/>
  <c r="AO145" i="43"/>
  <c r="AM145" i="43"/>
  <c r="AL145" i="43"/>
  <c r="AJ145" i="43"/>
  <c r="AI145" i="43"/>
  <c r="AG145" i="43"/>
  <c r="AF145" i="43"/>
  <c r="AD145" i="43"/>
  <c r="AC145" i="43"/>
  <c r="AA145" i="43"/>
  <c r="Z145" i="43"/>
  <c r="X145" i="43"/>
  <c r="W145" i="43"/>
  <c r="U145" i="43"/>
  <c r="T145" i="43"/>
  <c r="R145" i="43"/>
  <c r="Q145" i="43"/>
  <c r="O145" i="43"/>
  <c r="N145" i="43"/>
  <c r="L145" i="43"/>
  <c r="K145" i="43"/>
  <c r="I145" i="43"/>
  <c r="H145" i="43"/>
  <c r="F145" i="43"/>
  <c r="BB144" i="43"/>
  <c r="BA144" i="43"/>
  <c r="AY144" i="43"/>
  <c r="AX144" i="43"/>
  <c r="AV144" i="43"/>
  <c r="AU144" i="43"/>
  <c r="AS144" i="43"/>
  <c r="AR144" i="43"/>
  <c r="AP144" i="43"/>
  <c r="AO144" i="43"/>
  <c r="AM144" i="43"/>
  <c r="AL144" i="43"/>
  <c r="AJ144" i="43"/>
  <c r="AI144" i="43"/>
  <c r="AG144" i="43"/>
  <c r="AF144" i="43"/>
  <c r="AD144" i="43"/>
  <c r="AC144" i="43"/>
  <c r="AA144" i="43"/>
  <c r="Z144" i="43"/>
  <c r="X144" i="43"/>
  <c r="W144" i="43"/>
  <c r="U144" i="43"/>
  <c r="T144" i="43"/>
  <c r="R144" i="43"/>
  <c r="Q144" i="43"/>
  <c r="O144" i="43"/>
  <c r="N144" i="43"/>
  <c r="L144" i="43"/>
  <c r="K144" i="43"/>
  <c r="I144" i="43"/>
  <c r="H144" i="43"/>
  <c r="F144" i="43"/>
  <c r="BB143" i="43"/>
  <c r="BA143" i="43"/>
  <c r="AY143" i="43"/>
  <c r="AX143" i="43"/>
  <c r="AV143" i="43"/>
  <c r="AU143" i="43"/>
  <c r="AS143" i="43"/>
  <c r="AR143" i="43"/>
  <c r="AP143" i="43"/>
  <c r="AO143" i="43"/>
  <c r="AM143" i="43"/>
  <c r="AL143" i="43"/>
  <c r="AJ143" i="43"/>
  <c r="AI143" i="43"/>
  <c r="AG143" i="43"/>
  <c r="AF143" i="43"/>
  <c r="AD143" i="43"/>
  <c r="AC143" i="43"/>
  <c r="AA143" i="43"/>
  <c r="Z143" i="43"/>
  <c r="X143" i="43"/>
  <c r="W143" i="43"/>
  <c r="U143" i="43"/>
  <c r="T143" i="43"/>
  <c r="R143" i="43"/>
  <c r="Q143" i="43"/>
  <c r="O143" i="43"/>
  <c r="N143" i="43"/>
  <c r="L143" i="43"/>
  <c r="K143" i="43"/>
  <c r="I143" i="43"/>
  <c r="H143" i="43"/>
  <c r="F143" i="43"/>
  <c r="BB142" i="43"/>
  <c r="BA142" i="43"/>
  <c r="AY142" i="43"/>
  <c r="AX142" i="43"/>
  <c r="AV142" i="43"/>
  <c r="AU142" i="43"/>
  <c r="AS142" i="43"/>
  <c r="AR142" i="43"/>
  <c r="AP142" i="43"/>
  <c r="AO142" i="43"/>
  <c r="AM142" i="43"/>
  <c r="AL142" i="43"/>
  <c r="AJ142" i="43"/>
  <c r="AI142" i="43"/>
  <c r="AG142" i="43"/>
  <c r="AF142" i="43"/>
  <c r="AD142" i="43"/>
  <c r="AC142" i="43"/>
  <c r="AA142" i="43"/>
  <c r="Z142" i="43"/>
  <c r="X142" i="43"/>
  <c r="W142" i="43"/>
  <c r="U142" i="43"/>
  <c r="T142" i="43"/>
  <c r="R142" i="43"/>
  <c r="Q142" i="43"/>
  <c r="O142" i="43"/>
  <c r="N142" i="43"/>
  <c r="L142" i="43"/>
  <c r="K142" i="43"/>
  <c r="I142" i="43"/>
  <c r="H142" i="43"/>
  <c r="F142" i="43"/>
  <c r="BB141" i="43"/>
  <c r="BA141" i="43"/>
  <c r="AY141" i="43"/>
  <c r="AX141" i="43"/>
  <c r="AV141" i="43"/>
  <c r="AU141" i="43"/>
  <c r="AS141" i="43"/>
  <c r="AR141" i="43"/>
  <c r="AP141" i="43"/>
  <c r="AO141" i="43"/>
  <c r="AM141" i="43"/>
  <c r="AL141" i="43"/>
  <c r="AJ141" i="43"/>
  <c r="AI141" i="43"/>
  <c r="AG141" i="43"/>
  <c r="AF141" i="43"/>
  <c r="AD141" i="43"/>
  <c r="AC141" i="43"/>
  <c r="AA141" i="43"/>
  <c r="Z141" i="43"/>
  <c r="X141" i="43"/>
  <c r="W141" i="43"/>
  <c r="U141" i="43"/>
  <c r="T141" i="43"/>
  <c r="R141" i="43"/>
  <c r="Q141" i="43"/>
  <c r="O141" i="43"/>
  <c r="N141" i="43"/>
  <c r="L141" i="43"/>
  <c r="K141" i="43"/>
  <c r="I141" i="43"/>
  <c r="H141" i="43"/>
  <c r="F141" i="43"/>
  <c r="BB140" i="43"/>
  <c r="BA140" i="43"/>
  <c r="BA146" i="43" s="1"/>
  <c r="AY140" i="43"/>
  <c r="AX140" i="43"/>
  <c r="AV140" i="43"/>
  <c r="AU140" i="43"/>
  <c r="AU146" i="43" s="1"/>
  <c r="AS140" i="43"/>
  <c r="AR140" i="43"/>
  <c r="AP140" i="43"/>
  <c r="AO140" i="43"/>
  <c r="AO146" i="43" s="1"/>
  <c r="AM140" i="43"/>
  <c r="AL140" i="43"/>
  <c r="AJ140" i="43"/>
  <c r="AI140" i="43"/>
  <c r="AI146" i="43" s="1"/>
  <c r="AG140" i="43"/>
  <c r="AF140" i="43"/>
  <c r="AD140" i="43"/>
  <c r="AC140" i="43"/>
  <c r="AC146" i="43" s="1"/>
  <c r="AA140" i="43"/>
  <c r="Z140" i="43"/>
  <c r="X140" i="43"/>
  <c r="W140" i="43"/>
  <c r="W146" i="43" s="1"/>
  <c r="U140" i="43"/>
  <c r="T140" i="43"/>
  <c r="R140" i="43"/>
  <c r="Q140" i="43"/>
  <c r="Q146" i="43" s="1"/>
  <c r="O140" i="43"/>
  <c r="N140" i="43"/>
  <c r="L140" i="43"/>
  <c r="K140" i="43"/>
  <c r="K146" i="43" s="1"/>
  <c r="I140" i="43"/>
  <c r="H140" i="43"/>
  <c r="F140" i="43"/>
  <c r="F138" i="43"/>
  <c r="BB137" i="43"/>
  <c r="BA137" i="43"/>
  <c r="BA138" i="43" s="1"/>
  <c r="AY137" i="43"/>
  <c r="AX137" i="43"/>
  <c r="AX138" i="43" s="1"/>
  <c r="AV137" i="43"/>
  <c r="AU137" i="43"/>
  <c r="AU138" i="43" s="1"/>
  <c r="AS137" i="43"/>
  <c r="AR137" i="43"/>
  <c r="AR138" i="43" s="1"/>
  <c r="AP137" i="43"/>
  <c r="AO137" i="43"/>
  <c r="AO138" i="43" s="1"/>
  <c r="AM137" i="43"/>
  <c r="AL137" i="43"/>
  <c r="AL138" i="43" s="1"/>
  <c r="AJ137" i="43"/>
  <c r="AI137" i="43"/>
  <c r="AI138" i="43" s="1"/>
  <c r="AG137" i="43"/>
  <c r="AF137" i="43"/>
  <c r="AF138" i="43" s="1"/>
  <c r="AD137" i="43"/>
  <c r="AC137" i="43"/>
  <c r="AC138" i="43" s="1"/>
  <c r="AA137" i="43"/>
  <c r="Z137" i="43"/>
  <c r="Z138" i="43" s="1"/>
  <c r="X137" i="43"/>
  <c r="W137" i="43"/>
  <c r="W138" i="43" s="1"/>
  <c r="U137" i="43"/>
  <c r="T137" i="43"/>
  <c r="T138" i="43" s="1"/>
  <c r="R137" i="43"/>
  <c r="Q137" i="43"/>
  <c r="Q138" i="43" s="1"/>
  <c r="O137" i="43"/>
  <c r="N137" i="43"/>
  <c r="N138" i="43" s="1"/>
  <c r="L137" i="43"/>
  <c r="K137" i="43"/>
  <c r="K138" i="43" s="1"/>
  <c r="I137" i="43"/>
  <c r="H137" i="43"/>
  <c r="H138" i="43" s="1"/>
  <c r="F137" i="43"/>
  <c r="BB134" i="43"/>
  <c r="BA134" i="43"/>
  <c r="BA135" i="43" s="1"/>
  <c r="AY134" i="43"/>
  <c r="AX134" i="43"/>
  <c r="AX135" i="43" s="1"/>
  <c r="AV134" i="43"/>
  <c r="AU134" i="43"/>
  <c r="AU135" i="43" s="1"/>
  <c r="AS134" i="43"/>
  <c r="AR134" i="43"/>
  <c r="AR135" i="43" s="1"/>
  <c r="AP134" i="43"/>
  <c r="AO134" i="43"/>
  <c r="AO135" i="43" s="1"/>
  <c r="AM134" i="43"/>
  <c r="AL134" i="43"/>
  <c r="AL135" i="43" s="1"/>
  <c r="AJ134" i="43"/>
  <c r="AI134" i="43"/>
  <c r="AI135" i="43" s="1"/>
  <c r="AG134" i="43"/>
  <c r="AF134" i="43"/>
  <c r="AF135" i="43" s="1"/>
  <c r="AD134" i="43"/>
  <c r="AC134" i="43"/>
  <c r="AC135" i="43" s="1"/>
  <c r="AA134" i="43"/>
  <c r="Z134" i="43"/>
  <c r="Z135" i="43" s="1"/>
  <c r="X134" i="43"/>
  <c r="W134" i="43"/>
  <c r="W135" i="43" s="1"/>
  <c r="U134" i="43"/>
  <c r="T134" i="43"/>
  <c r="T135" i="43" s="1"/>
  <c r="R134" i="43"/>
  <c r="Q134" i="43"/>
  <c r="Q135" i="43" s="1"/>
  <c r="O134" i="43"/>
  <c r="N134" i="43"/>
  <c r="N135" i="43" s="1"/>
  <c r="L134" i="43"/>
  <c r="K134" i="43"/>
  <c r="K135" i="43" s="1"/>
  <c r="I134" i="43"/>
  <c r="H134" i="43"/>
  <c r="H135" i="43" s="1"/>
  <c r="F134" i="43"/>
  <c r="F135" i="43" s="1"/>
  <c r="BB131" i="43"/>
  <c r="BA131" i="43"/>
  <c r="BA132" i="43" s="1"/>
  <c r="AY131" i="43"/>
  <c r="AX131" i="43"/>
  <c r="AV131" i="43"/>
  <c r="AU131" i="43"/>
  <c r="AU132" i="43" s="1"/>
  <c r="AS131" i="43"/>
  <c r="AR131" i="43"/>
  <c r="AP131" i="43"/>
  <c r="AO131" i="43"/>
  <c r="AO132" i="43" s="1"/>
  <c r="AM131" i="43"/>
  <c r="AL131" i="43"/>
  <c r="AJ131" i="43"/>
  <c r="AI131" i="43"/>
  <c r="AI132" i="43" s="1"/>
  <c r="AG131" i="43"/>
  <c r="AF131" i="43"/>
  <c r="AD131" i="43"/>
  <c r="AC131" i="43"/>
  <c r="AC132" i="43" s="1"/>
  <c r="AA131" i="43"/>
  <c r="Z131" i="43"/>
  <c r="X131" i="43"/>
  <c r="W131" i="43"/>
  <c r="W132" i="43" s="1"/>
  <c r="U131" i="43"/>
  <c r="T131" i="43"/>
  <c r="R131" i="43"/>
  <c r="Q131" i="43"/>
  <c r="Q132" i="43" s="1"/>
  <c r="O131" i="43"/>
  <c r="N131" i="43"/>
  <c r="L131" i="43"/>
  <c r="K131" i="43"/>
  <c r="K132" i="43" s="1"/>
  <c r="I131" i="43"/>
  <c r="H131" i="43"/>
  <c r="F131" i="43"/>
  <c r="BB130" i="43"/>
  <c r="BA130" i="43"/>
  <c r="AY130" i="43"/>
  <c r="AX130" i="43"/>
  <c r="AV130" i="43"/>
  <c r="AU130" i="43"/>
  <c r="AS130" i="43"/>
  <c r="AR130" i="43"/>
  <c r="AP130" i="43"/>
  <c r="AO130" i="43"/>
  <c r="AM130" i="43"/>
  <c r="AL130" i="43"/>
  <c r="AJ130" i="43"/>
  <c r="AI130" i="43"/>
  <c r="AG130" i="43"/>
  <c r="AF130" i="43"/>
  <c r="AD130" i="43"/>
  <c r="AC130" i="43"/>
  <c r="AA130" i="43"/>
  <c r="Z130" i="43"/>
  <c r="X130" i="43"/>
  <c r="W130" i="43"/>
  <c r="U130" i="43"/>
  <c r="T130" i="43"/>
  <c r="R130" i="43"/>
  <c r="Q130" i="43"/>
  <c r="O130" i="43"/>
  <c r="N130" i="43"/>
  <c r="L130" i="43"/>
  <c r="K130" i="43"/>
  <c r="I130" i="43"/>
  <c r="H130" i="43"/>
  <c r="F130" i="43"/>
  <c r="F132" i="43" s="1"/>
  <c r="BB127" i="43"/>
  <c r="BA127" i="43"/>
  <c r="AY127" i="43"/>
  <c r="AX127" i="43"/>
  <c r="AV127" i="43"/>
  <c r="AU127" i="43"/>
  <c r="AS127" i="43"/>
  <c r="AR127" i="43"/>
  <c r="AP127" i="43"/>
  <c r="AO127" i="43"/>
  <c r="AM127" i="43"/>
  <c r="AL127" i="43"/>
  <c r="AJ127" i="43"/>
  <c r="AI127" i="43"/>
  <c r="AG127" i="43"/>
  <c r="AF127" i="43"/>
  <c r="AD127" i="43"/>
  <c r="AC127" i="43"/>
  <c r="AA127" i="43"/>
  <c r="Z127" i="43"/>
  <c r="X127" i="43"/>
  <c r="W127" i="43"/>
  <c r="U127" i="43"/>
  <c r="T127" i="43"/>
  <c r="R127" i="43"/>
  <c r="Q127" i="43"/>
  <c r="O127" i="43"/>
  <c r="N127" i="43"/>
  <c r="L127" i="43"/>
  <c r="K127" i="43"/>
  <c r="I127" i="43"/>
  <c r="H127" i="43"/>
  <c r="F127" i="43"/>
  <c r="BB126" i="43"/>
  <c r="BA126" i="43"/>
  <c r="AY126" i="43"/>
  <c r="AX126" i="43"/>
  <c r="AV126" i="43"/>
  <c r="AU126" i="43"/>
  <c r="AS126" i="43"/>
  <c r="AR126" i="43"/>
  <c r="AP126" i="43"/>
  <c r="AO126" i="43"/>
  <c r="AM126" i="43"/>
  <c r="AL126" i="43"/>
  <c r="AJ126" i="43"/>
  <c r="AI126" i="43"/>
  <c r="AG126" i="43"/>
  <c r="AF126" i="43"/>
  <c r="AD126" i="43"/>
  <c r="AC126" i="43"/>
  <c r="AA126" i="43"/>
  <c r="Z126" i="43"/>
  <c r="X126" i="43"/>
  <c r="W126" i="43"/>
  <c r="U126" i="43"/>
  <c r="T126" i="43"/>
  <c r="R126" i="43"/>
  <c r="Q126" i="43"/>
  <c r="O126" i="43"/>
  <c r="N126" i="43"/>
  <c r="L126" i="43"/>
  <c r="K126" i="43"/>
  <c r="I126" i="43"/>
  <c r="H126" i="43"/>
  <c r="F126" i="43"/>
  <c r="BB125" i="43"/>
  <c r="BA125" i="43"/>
  <c r="AY125" i="43"/>
  <c r="AX125" i="43"/>
  <c r="AX128" i="43" s="1"/>
  <c r="AV125" i="43"/>
  <c r="AU125" i="43"/>
  <c r="AS125" i="43"/>
  <c r="AR125" i="43"/>
  <c r="AP125" i="43"/>
  <c r="AO125" i="43"/>
  <c r="AM125" i="43"/>
  <c r="AL125" i="43"/>
  <c r="AJ125" i="43"/>
  <c r="AI125" i="43"/>
  <c r="AG125" i="43"/>
  <c r="AF125" i="43"/>
  <c r="AD125" i="43"/>
  <c r="AC125" i="43"/>
  <c r="AA125" i="43"/>
  <c r="Z125" i="43"/>
  <c r="X125" i="43"/>
  <c r="W125" i="43"/>
  <c r="U125" i="43"/>
  <c r="T125" i="43"/>
  <c r="R125" i="43"/>
  <c r="Q125" i="43"/>
  <c r="O125" i="43"/>
  <c r="N125" i="43"/>
  <c r="L125" i="43"/>
  <c r="K125" i="43"/>
  <c r="I125" i="43"/>
  <c r="H125" i="43"/>
  <c r="F125" i="43"/>
  <c r="BB122" i="43"/>
  <c r="BA122" i="43"/>
  <c r="AY122" i="43"/>
  <c r="AX122" i="43"/>
  <c r="AV122" i="43"/>
  <c r="AU122" i="43"/>
  <c r="AS122" i="43"/>
  <c r="AR122" i="43"/>
  <c r="AP122" i="43"/>
  <c r="AO122" i="43"/>
  <c r="AM122" i="43"/>
  <c r="AL122" i="43"/>
  <c r="AJ122" i="43"/>
  <c r="AI122" i="43"/>
  <c r="AG122" i="43"/>
  <c r="AF122" i="43"/>
  <c r="AD122" i="43"/>
  <c r="AC122" i="43"/>
  <c r="AA122" i="43"/>
  <c r="Z122" i="43"/>
  <c r="X122" i="43"/>
  <c r="W122" i="43"/>
  <c r="U122" i="43"/>
  <c r="T122" i="43"/>
  <c r="R122" i="43"/>
  <c r="Q122" i="43"/>
  <c r="O122" i="43"/>
  <c r="N122" i="43"/>
  <c r="L122" i="43"/>
  <c r="K122" i="43"/>
  <c r="I122" i="43"/>
  <c r="H122" i="43"/>
  <c r="F122" i="43"/>
  <c r="BB121" i="43"/>
  <c r="BA121" i="43"/>
  <c r="AY121" i="43"/>
  <c r="AX121" i="43"/>
  <c r="AV121" i="43"/>
  <c r="AU121" i="43"/>
  <c r="AS121" i="43"/>
  <c r="AR121" i="43"/>
  <c r="AP121" i="43"/>
  <c r="AO121" i="43"/>
  <c r="AM121" i="43"/>
  <c r="AL121" i="43"/>
  <c r="AJ121" i="43"/>
  <c r="AI121" i="43"/>
  <c r="AG121" i="43"/>
  <c r="AF121" i="43"/>
  <c r="AD121" i="43"/>
  <c r="AC121" i="43"/>
  <c r="AA121" i="43"/>
  <c r="Z121" i="43"/>
  <c r="X121" i="43"/>
  <c r="W121" i="43"/>
  <c r="U121" i="43"/>
  <c r="T121" i="43"/>
  <c r="R121" i="43"/>
  <c r="Q121" i="43"/>
  <c r="O121" i="43"/>
  <c r="N121" i="43"/>
  <c r="L121" i="43"/>
  <c r="K121" i="43"/>
  <c r="I121" i="43"/>
  <c r="H121" i="43"/>
  <c r="F121" i="43"/>
  <c r="BB120" i="43"/>
  <c r="BA120" i="43"/>
  <c r="AY120" i="43"/>
  <c r="AX120" i="43"/>
  <c r="AV120" i="43"/>
  <c r="AU120" i="43"/>
  <c r="AS120" i="43"/>
  <c r="AR120" i="43"/>
  <c r="AP120" i="43"/>
  <c r="AO120" i="43"/>
  <c r="AM120" i="43"/>
  <c r="AL120" i="43"/>
  <c r="AJ120" i="43"/>
  <c r="AI120" i="43"/>
  <c r="AG120" i="43"/>
  <c r="AF120" i="43"/>
  <c r="AD120" i="43"/>
  <c r="AC120" i="43"/>
  <c r="AA120" i="43"/>
  <c r="Z120" i="43"/>
  <c r="X120" i="43"/>
  <c r="W120" i="43"/>
  <c r="U120" i="43"/>
  <c r="T120" i="43"/>
  <c r="R120" i="43"/>
  <c r="Q120" i="43"/>
  <c r="O120" i="43"/>
  <c r="N120" i="43"/>
  <c r="L120" i="43"/>
  <c r="K120" i="43"/>
  <c r="I120" i="43"/>
  <c r="H120" i="43"/>
  <c r="F120" i="43"/>
  <c r="BB119" i="43"/>
  <c r="BA119" i="43"/>
  <c r="AY119" i="43"/>
  <c r="AX119" i="43"/>
  <c r="AV119" i="43"/>
  <c r="AU119" i="43"/>
  <c r="AS119" i="43"/>
  <c r="AR119" i="43"/>
  <c r="AP119" i="43"/>
  <c r="AO119" i="43"/>
  <c r="AM119" i="43"/>
  <c r="AL119" i="43"/>
  <c r="AJ119" i="43"/>
  <c r="AI119" i="43"/>
  <c r="AG119" i="43"/>
  <c r="AF119" i="43"/>
  <c r="AD119" i="43"/>
  <c r="AC119" i="43"/>
  <c r="AA119" i="43"/>
  <c r="Z119" i="43"/>
  <c r="X119" i="43"/>
  <c r="W119" i="43"/>
  <c r="U119" i="43"/>
  <c r="T119" i="43"/>
  <c r="R119" i="43"/>
  <c r="Q119" i="43"/>
  <c r="O119" i="43"/>
  <c r="N119" i="43"/>
  <c r="L119" i="43"/>
  <c r="K119" i="43"/>
  <c r="I119" i="43"/>
  <c r="H119" i="43"/>
  <c r="F119" i="43"/>
  <c r="BB118" i="43"/>
  <c r="BA118" i="43"/>
  <c r="AY118" i="43"/>
  <c r="AX118" i="43"/>
  <c r="AV118" i="43"/>
  <c r="AU118" i="43"/>
  <c r="AS118" i="43"/>
  <c r="AR118" i="43"/>
  <c r="AP118" i="43"/>
  <c r="AO118" i="43"/>
  <c r="AM118" i="43"/>
  <c r="AL118" i="43"/>
  <c r="AJ118" i="43"/>
  <c r="AI118" i="43"/>
  <c r="AG118" i="43"/>
  <c r="AF118" i="43"/>
  <c r="AD118" i="43"/>
  <c r="AC118" i="43"/>
  <c r="AA118" i="43"/>
  <c r="Z118" i="43"/>
  <c r="X118" i="43"/>
  <c r="W118" i="43"/>
  <c r="U118" i="43"/>
  <c r="T118" i="43"/>
  <c r="R118" i="43"/>
  <c r="Q118" i="43"/>
  <c r="O118" i="43"/>
  <c r="N118" i="43"/>
  <c r="L118" i="43"/>
  <c r="K118" i="43"/>
  <c r="I118" i="43"/>
  <c r="H118" i="43"/>
  <c r="F118" i="43"/>
  <c r="BB117" i="43"/>
  <c r="BA117" i="43"/>
  <c r="AY117" i="43"/>
  <c r="AX117" i="43"/>
  <c r="AV117" i="43"/>
  <c r="AU117" i="43"/>
  <c r="AS117" i="43"/>
  <c r="AR117" i="43"/>
  <c r="AP117" i="43"/>
  <c r="AO117" i="43"/>
  <c r="AM117" i="43"/>
  <c r="AL117" i="43"/>
  <c r="AJ117" i="43"/>
  <c r="AI117" i="43"/>
  <c r="AG117" i="43"/>
  <c r="AF117" i="43"/>
  <c r="AD117" i="43"/>
  <c r="AC117" i="43"/>
  <c r="AA117" i="43"/>
  <c r="Z117" i="43"/>
  <c r="X117" i="43"/>
  <c r="W117" i="43"/>
  <c r="U117" i="43"/>
  <c r="T117" i="43"/>
  <c r="R117" i="43"/>
  <c r="Q117" i="43"/>
  <c r="O117" i="43"/>
  <c r="N117" i="43"/>
  <c r="L117" i="43"/>
  <c r="K117" i="43"/>
  <c r="I117" i="43"/>
  <c r="H117" i="43"/>
  <c r="F117" i="43"/>
  <c r="BB116" i="43"/>
  <c r="BA116" i="43"/>
  <c r="AY116" i="43"/>
  <c r="AX116" i="43"/>
  <c r="AV116" i="43"/>
  <c r="AU116" i="43"/>
  <c r="AS116" i="43"/>
  <c r="AR116" i="43"/>
  <c r="AP116" i="43"/>
  <c r="AO116" i="43"/>
  <c r="AM116" i="43"/>
  <c r="AL116" i="43"/>
  <c r="AJ116" i="43"/>
  <c r="AI116" i="43"/>
  <c r="AG116" i="43"/>
  <c r="AF116" i="43"/>
  <c r="AD116" i="43"/>
  <c r="AC116" i="43"/>
  <c r="AA116" i="43"/>
  <c r="Z116" i="43"/>
  <c r="X116" i="43"/>
  <c r="W116" i="43"/>
  <c r="U116" i="43"/>
  <c r="T116" i="43"/>
  <c r="R116" i="43"/>
  <c r="Q116" i="43"/>
  <c r="O116" i="43"/>
  <c r="N116" i="43"/>
  <c r="L116" i="43"/>
  <c r="K116" i="43"/>
  <c r="I116" i="43"/>
  <c r="H116" i="43"/>
  <c r="F116" i="43"/>
  <c r="BB115" i="43"/>
  <c r="BA115" i="43"/>
  <c r="AY115" i="43"/>
  <c r="AX115" i="43"/>
  <c r="AX123" i="43" s="1"/>
  <c r="AV115" i="43"/>
  <c r="AU115" i="43"/>
  <c r="AS115" i="43"/>
  <c r="AR115" i="43"/>
  <c r="AR123" i="43" s="1"/>
  <c r="AP115" i="43"/>
  <c r="AO115" i="43"/>
  <c r="AM115" i="43"/>
  <c r="AL115" i="43"/>
  <c r="AL123" i="43" s="1"/>
  <c r="AJ115" i="43"/>
  <c r="AI115" i="43"/>
  <c r="AG115" i="43"/>
  <c r="AF115" i="43"/>
  <c r="AF123" i="43" s="1"/>
  <c r="AD115" i="43"/>
  <c r="AC115" i="43"/>
  <c r="AA115" i="43"/>
  <c r="Z115" i="43"/>
  <c r="Z123" i="43" s="1"/>
  <c r="X115" i="43"/>
  <c r="W115" i="43"/>
  <c r="U115" i="43"/>
  <c r="T115" i="43"/>
  <c r="T123" i="43" s="1"/>
  <c r="R115" i="43"/>
  <c r="Q115" i="43"/>
  <c r="O115" i="43"/>
  <c r="N115" i="43"/>
  <c r="N123" i="43" s="1"/>
  <c r="L115" i="43"/>
  <c r="K115" i="43"/>
  <c r="I115" i="43"/>
  <c r="H115" i="43"/>
  <c r="H123" i="43" s="1"/>
  <c r="F115" i="43"/>
  <c r="F113" i="43"/>
  <c r="BB112" i="43"/>
  <c r="BA112" i="43"/>
  <c r="BA113" i="43" s="1"/>
  <c r="AY112" i="43"/>
  <c r="AX112" i="43"/>
  <c r="AX113" i="43" s="1"/>
  <c r="AV112" i="43"/>
  <c r="AU112" i="43"/>
  <c r="AU113" i="43" s="1"/>
  <c r="AS112" i="43"/>
  <c r="AR112" i="43"/>
  <c r="AR113" i="43" s="1"/>
  <c r="AP112" i="43"/>
  <c r="AO112" i="43"/>
  <c r="AO113" i="43" s="1"/>
  <c r="AM112" i="43"/>
  <c r="AL112" i="43"/>
  <c r="AL113" i="43" s="1"/>
  <c r="AJ112" i="43"/>
  <c r="AI112" i="43"/>
  <c r="AI113" i="43" s="1"/>
  <c r="AG112" i="43"/>
  <c r="AF112" i="43"/>
  <c r="AF113" i="43" s="1"/>
  <c r="AD112" i="43"/>
  <c r="AC112" i="43"/>
  <c r="AC113" i="43" s="1"/>
  <c r="AA112" i="43"/>
  <c r="Z112" i="43"/>
  <c r="Z113" i="43" s="1"/>
  <c r="X112" i="43"/>
  <c r="W112" i="43"/>
  <c r="W113" i="43" s="1"/>
  <c r="U112" i="43"/>
  <c r="T112" i="43"/>
  <c r="T113" i="43" s="1"/>
  <c r="R112" i="43"/>
  <c r="Q112" i="43"/>
  <c r="Q113" i="43" s="1"/>
  <c r="O112" i="43"/>
  <c r="N112" i="43"/>
  <c r="N113" i="43" s="1"/>
  <c r="L112" i="43"/>
  <c r="K112" i="43"/>
  <c r="K113" i="43" s="1"/>
  <c r="I112" i="43"/>
  <c r="H112" i="43"/>
  <c r="H113" i="43" s="1"/>
  <c r="F112" i="43"/>
  <c r="BB109" i="43"/>
  <c r="BA109" i="43"/>
  <c r="AY109" i="43"/>
  <c r="AX109" i="43"/>
  <c r="AV109" i="43"/>
  <c r="AU109" i="43"/>
  <c r="AS109" i="43"/>
  <c r="AR109" i="43"/>
  <c r="AP109" i="43"/>
  <c r="AO109" i="43"/>
  <c r="AM109" i="43"/>
  <c r="AL109" i="43"/>
  <c r="AJ109" i="43"/>
  <c r="AI109" i="43"/>
  <c r="AG109" i="43"/>
  <c r="AF109" i="43"/>
  <c r="AD109" i="43"/>
  <c r="AC109" i="43"/>
  <c r="AA109" i="43"/>
  <c r="Z109" i="43"/>
  <c r="X109" i="43"/>
  <c r="W109" i="43"/>
  <c r="U109" i="43"/>
  <c r="T109" i="43"/>
  <c r="R109" i="43"/>
  <c r="Q109" i="43"/>
  <c r="O109" i="43"/>
  <c r="N109" i="43"/>
  <c r="L109" i="43"/>
  <c r="K109" i="43"/>
  <c r="I109" i="43"/>
  <c r="H109" i="43"/>
  <c r="F109" i="43"/>
  <c r="BB108" i="43"/>
  <c r="BA108" i="43"/>
  <c r="AY108" i="43"/>
  <c r="AX108" i="43"/>
  <c r="AV108" i="43"/>
  <c r="AU108" i="43"/>
  <c r="AS108" i="43"/>
  <c r="AR108" i="43"/>
  <c r="AP108" i="43"/>
  <c r="AO108" i="43"/>
  <c r="AM108" i="43"/>
  <c r="AL108" i="43"/>
  <c r="AJ108" i="43"/>
  <c r="AI108" i="43"/>
  <c r="AG108" i="43"/>
  <c r="AF108" i="43"/>
  <c r="AD108" i="43"/>
  <c r="AC108" i="43"/>
  <c r="AA108" i="43"/>
  <c r="Z108" i="43"/>
  <c r="X108" i="43"/>
  <c r="W108" i="43"/>
  <c r="U108" i="43"/>
  <c r="T108" i="43"/>
  <c r="R108" i="43"/>
  <c r="Q108" i="43"/>
  <c r="O108" i="43"/>
  <c r="N108" i="43"/>
  <c r="L108" i="43"/>
  <c r="K108" i="43"/>
  <c r="I108" i="43"/>
  <c r="H108" i="43"/>
  <c r="F108" i="43"/>
  <c r="BB107" i="43"/>
  <c r="BA107" i="43"/>
  <c r="AY107" i="43"/>
  <c r="AX107" i="43"/>
  <c r="AV107" i="43"/>
  <c r="AU107" i="43"/>
  <c r="AS107" i="43"/>
  <c r="AR107" i="43"/>
  <c r="AP107" i="43"/>
  <c r="AO107" i="43"/>
  <c r="AM107" i="43"/>
  <c r="AL107" i="43"/>
  <c r="AJ107" i="43"/>
  <c r="AI107" i="43"/>
  <c r="AG107" i="43"/>
  <c r="AF107" i="43"/>
  <c r="AD107" i="43"/>
  <c r="AC107" i="43"/>
  <c r="AA107" i="43"/>
  <c r="Z107" i="43"/>
  <c r="X107" i="43"/>
  <c r="W107" i="43"/>
  <c r="U107" i="43"/>
  <c r="T107" i="43"/>
  <c r="R107" i="43"/>
  <c r="Q107" i="43"/>
  <c r="O107" i="43"/>
  <c r="N107" i="43"/>
  <c r="L107" i="43"/>
  <c r="K107" i="43"/>
  <c r="I107" i="43"/>
  <c r="H107" i="43"/>
  <c r="F107" i="43"/>
  <c r="BB106" i="43"/>
  <c r="BA106" i="43"/>
  <c r="AY106" i="43"/>
  <c r="AX106" i="43"/>
  <c r="AV106" i="43"/>
  <c r="AU106" i="43"/>
  <c r="AS106" i="43"/>
  <c r="AR106" i="43"/>
  <c r="AP106" i="43"/>
  <c r="AO106" i="43"/>
  <c r="AM106" i="43"/>
  <c r="AL106" i="43"/>
  <c r="AJ106" i="43"/>
  <c r="AI106" i="43"/>
  <c r="AG106" i="43"/>
  <c r="AF106" i="43"/>
  <c r="AD106" i="43"/>
  <c r="AC106" i="43"/>
  <c r="AA106" i="43"/>
  <c r="Z106" i="43"/>
  <c r="X106" i="43"/>
  <c r="W106" i="43"/>
  <c r="U106" i="43"/>
  <c r="T106" i="43"/>
  <c r="R106" i="43"/>
  <c r="Q106" i="43"/>
  <c r="O106" i="43"/>
  <c r="N106" i="43"/>
  <c r="L106" i="43"/>
  <c r="K106" i="43"/>
  <c r="I106" i="43"/>
  <c r="H106" i="43"/>
  <c r="F106" i="43"/>
  <c r="BB105" i="43"/>
  <c r="BA105" i="43"/>
  <c r="AY105" i="43"/>
  <c r="AX105" i="43"/>
  <c r="AV105" i="43"/>
  <c r="AU105" i="43"/>
  <c r="AS105" i="43"/>
  <c r="AR105" i="43"/>
  <c r="AP105" i="43"/>
  <c r="AO105" i="43"/>
  <c r="AM105" i="43"/>
  <c r="AL105" i="43"/>
  <c r="AJ105" i="43"/>
  <c r="AI105" i="43"/>
  <c r="AG105" i="43"/>
  <c r="AF105" i="43"/>
  <c r="AD105" i="43"/>
  <c r="AC105" i="43"/>
  <c r="AA105" i="43"/>
  <c r="Z105" i="43"/>
  <c r="X105" i="43"/>
  <c r="W105" i="43"/>
  <c r="U105" i="43"/>
  <c r="T105" i="43"/>
  <c r="R105" i="43"/>
  <c r="Q105" i="43"/>
  <c r="O105" i="43"/>
  <c r="N105" i="43"/>
  <c r="L105" i="43"/>
  <c r="K105" i="43"/>
  <c r="I105" i="43"/>
  <c r="H105" i="43"/>
  <c r="F105" i="43"/>
  <c r="BB104" i="43"/>
  <c r="BA104" i="43"/>
  <c r="AY104" i="43"/>
  <c r="AX104" i="43"/>
  <c r="AV104" i="43"/>
  <c r="AU104" i="43"/>
  <c r="AS104" i="43"/>
  <c r="AR104" i="43"/>
  <c r="AP104" i="43"/>
  <c r="AO104" i="43"/>
  <c r="AM104" i="43"/>
  <c r="AL104" i="43"/>
  <c r="AJ104" i="43"/>
  <c r="AI104" i="43"/>
  <c r="AG104" i="43"/>
  <c r="AF104" i="43"/>
  <c r="AD104" i="43"/>
  <c r="AC104" i="43"/>
  <c r="AA104" i="43"/>
  <c r="Z104" i="43"/>
  <c r="X104" i="43"/>
  <c r="W104" i="43"/>
  <c r="U104" i="43"/>
  <c r="T104" i="43"/>
  <c r="R104" i="43"/>
  <c r="Q104" i="43"/>
  <c r="O104" i="43"/>
  <c r="N104" i="43"/>
  <c r="L104" i="43"/>
  <c r="K104" i="43"/>
  <c r="I104" i="43"/>
  <c r="H104" i="43"/>
  <c r="F104" i="43"/>
  <c r="BB103" i="43"/>
  <c r="BA103" i="43"/>
  <c r="AY103" i="43"/>
  <c r="AX103" i="43"/>
  <c r="AV103" i="43"/>
  <c r="AU103" i="43"/>
  <c r="AS103" i="43"/>
  <c r="AR103" i="43"/>
  <c r="AP103" i="43"/>
  <c r="AO103" i="43"/>
  <c r="AM103" i="43"/>
  <c r="AL103" i="43"/>
  <c r="AJ103" i="43"/>
  <c r="AI103" i="43"/>
  <c r="AG103" i="43"/>
  <c r="AF103" i="43"/>
  <c r="AD103" i="43"/>
  <c r="AC103" i="43"/>
  <c r="AA103" i="43"/>
  <c r="Z103" i="43"/>
  <c r="X103" i="43"/>
  <c r="W103" i="43"/>
  <c r="U103" i="43"/>
  <c r="T103" i="43"/>
  <c r="R103" i="43"/>
  <c r="Q103" i="43"/>
  <c r="O103" i="43"/>
  <c r="N103" i="43"/>
  <c r="L103" i="43"/>
  <c r="K103" i="43"/>
  <c r="I103" i="43"/>
  <c r="H103" i="43"/>
  <c r="F103" i="43"/>
  <c r="BB102" i="43"/>
  <c r="BA102" i="43"/>
  <c r="AY102" i="43"/>
  <c r="AX102" i="43"/>
  <c r="AV102" i="43"/>
  <c r="AU102" i="43"/>
  <c r="AS102" i="43"/>
  <c r="AR102" i="43"/>
  <c r="AP102" i="43"/>
  <c r="AO102" i="43"/>
  <c r="AM102" i="43"/>
  <c r="AL102" i="43"/>
  <c r="AJ102" i="43"/>
  <c r="AI102" i="43"/>
  <c r="AG102" i="43"/>
  <c r="AF102" i="43"/>
  <c r="AD102" i="43"/>
  <c r="AC102" i="43"/>
  <c r="AA102" i="43"/>
  <c r="Z102" i="43"/>
  <c r="X102" i="43"/>
  <c r="W102" i="43"/>
  <c r="U102" i="43"/>
  <c r="T102" i="43"/>
  <c r="R102" i="43"/>
  <c r="Q102" i="43"/>
  <c r="O102" i="43"/>
  <c r="N102" i="43"/>
  <c r="L102" i="43"/>
  <c r="K102" i="43"/>
  <c r="I102" i="43"/>
  <c r="H102" i="43"/>
  <c r="F102" i="43"/>
  <c r="BB101" i="43"/>
  <c r="BA101" i="43"/>
  <c r="AY101" i="43"/>
  <c r="AX101" i="43"/>
  <c r="AV101" i="43"/>
  <c r="AU101" i="43"/>
  <c r="AS101" i="43"/>
  <c r="AR101" i="43"/>
  <c r="AP101" i="43"/>
  <c r="AO101" i="43"/>
  <c r="AM101" i="43"/>
  <c r="AL101" i="43"/>
  <c r="AJ101" i="43"/>
  <c r="AI101" i="43"/>
  <c r="AG101" i="43"/>
  <c r="AF101" i="43"/>
  <c r="AD101" i="43"/>
  <c r="AC101" i="43"/>
  <c r="AA101" i="43"/>
  <c r="Z101" i="43"/>
  <c r="X101" i="43"/>
  <c r="W101" i="43"/>
  <c r="U101" i="43"/>
  <c r="T101" i="43"/>
  <c r="R101" i="43"/>
  <c r="Q101" i="43"/>
  <c r="O101" i="43"/>
  <c r="N101" i="43"/>
  <c r="L101" i="43"/>
  <c r="K101" i="43"/>
  <c r="I101" i="43"/>
  <c r="H101" i="43"/>
  <c r="F101" i="43"/>
  <c r="BB100" i="43"/>
  <c r="BA100" i="43"/>
  <c r="AY100" i="43"/>
  <c r="AX100" i="43"/>
  <c r="AX110" i="43" s="1"/>
  <c r="AV100" i="43"/>
  <c r="AU100" i="43"/>
  <c r="AS100" i="43"/>
  <c r="AR100" i="43"/>
  <c r="AR110" i="43" s="1"/>
  <c r="AP100" i="43"/>
  <c r="AO100" i="43"/>
  <c r="AM100" i="43"/>
  <c r="AL100" i="43"/>
  <c r="AL110" i="43" s="1"/>
  <c r="AJ100" i="43"/>
  <c r="AI100" i="43"/>
  <c r="AG100" i="43"/>
  <c r="AF100" i="43"/>
  <c r="AF110" i="43" s="1"/>
  <c r="AD100" i="43"/>
  <c r="AC100" i="43"/>
  <c r="AA100" i="43"/>
  <c r="Z100" i="43"/>
  <c r="Z110" i="43" s="1"/>
  <c r="X100" i="43"/>
  <c r="W100" i="43"/>
  <c r="U100" i="43"/>
  <c r="T100" i="43"/>
  <c r="T110" i="43" s="1"/>
  <c r="R100" i="43"/>
  <c r="Q100" i="43"/>
  <c r="O100" i="43"/>
  <c r="N100" i="43"/>
  <c r="N110" i="43" s="1"/>
  <c r="L100" i="43"/>
  <c r="K100" i="43"/>
  <c r="I100" i="43"/>
  <c r="H100" i="43"/>
  <c r="H110" i="43" s="1"/>
  <c r="F100" i="43"/>
  <c r="BB97" i="43"/>
  <c r="BA97" i="43"/>
  <c r="AY97" i="43"/>
  <c r="AX97" i="43"/>
  <c r="AV97" i="43"/>
  <c r="AU97" i="43"/>
  <c r="AS97" i="43"/>
  <c r="AR97" i="43"/>
  <c r="AP97" i="43"/>
  <c r="AO97" i="43"/>
  <c r="AM97" i="43"/>
  <c r="AL97" i="43"/>
  <c r="AJ97" i="43"/>
  <c r="AI97" i="43"/>
  <c r="AG97" i="43"/>
  <c r="AF97" i="43"/>
  <c r="AD97" i="43"/>
  <c r="AC97" i="43"/>
  <c r="AA97" i="43"/>
  <c r="Z97" i="43"/>
  <c r="X97" i="43"/>
  <c r="W97" i="43"/>
  <c r="U97" i="43"/>
  <c r="T97" i="43"/>
  <c r="R97" i="43"/>
  <c r="Q97" i="43"/>
  <c r="O97" i="43"/>
  <c r="N97" i="43"/>
  <c r="L97" i="43"/>
  <c r="K97" i="43"/>
  <c r="I97" i="43"/>
  <c r="H97" i="43"/>
  <c r="F97" i="43"/>
  <c r="BB96" i="43"/>
  <c r="BA96" i="43"/>
  <c r="AY96" i="43"/>
  <c r="AX96" i="43"/>
  <c r="AV96" i="43"/>
  <c r="AU96" i="43"/>
  <c r="AS96" i="43"/>
  <c r="AR96" i="43"/>
  <c r="AP96" i="43"/>
  <c r="AO96" i="43"/>
  <c r="AM96" i="43"/>
  <c r="AL96" i="43"/>
  <c r="AJ96" i="43"/>
  <c r="AI96" i="43"/>
  <c r="AG96" i="43"/>
  <c r="AF96" i="43"/>
  <c r="AD96" i="43"/>
  <c r="AC96" i="43"/>
  <c r="AA96" i="43"/>
  <c r="Z96" i="43"/>
  <c r="X96" i="43"/>
  <c r="W96" i="43"/>
  <c r="U96" i="43"/>
  <c r="T96" i="43"/>
  <c r="R96" i="43"/>
  <c r="Q96" i="43"/>
  <c r="O96" i="43"/>
  <c r="N96" i="43"/>
  <c r="L96" i="43"/>
  <c r="K96" i="43"/>
  <c r="I96" i="43"/>
  <c r="H96" i="43"/>
  <c r="F96" i="43"/>
  <c r="BB95" i="43"/>
  <c r="BA95" i="43"/>
  <c r="AY95" i="43"/>
  <c r="AX95" i="43"/>
  <c r="AV95" i="43"/>
  <c r="AU95" i="43"/>
  <c r="AS95" i="43"/>
  <c r="AR95" i="43"/>
  <c r="AP95" i="43"/>
  <c r="AO95" i="43"/>
  <c r="AM95" i="43"/>
  <c r="AL95" i="43"/>
  <c r="AJ95" i="43"/>
  <c r="AI95" i="43"/>
  <c r="AG95" i="43"/>
  <c r="AF95" i="43"/>
  <c r="AD95" i="43"/>
  <c r="AC95" i="43"/>
  <c r="AA95" i="43"/>
  <c r="Z95" i="43"/>
  <c r="X95" i="43"/>
  <c r="W95" i="43"/>
  <c r="U95" i="43"/>
  <c r="T95" i="43"/>
  <c r="R95" i="43"/>
  <c r="Q95" i="43"/>
  <c r="O95" i="43"/>
  <c r="N95" i="43"/>
  <c r="L95" i="43"/>
  <c r="K95" i="43"/>
  <c r="I95" i="43"/>
  <c r="H95" i="43"/>
  <c r="F95" i="43"/>
  <c r="BB94" i="43"/>
  <c r="BA94" i="43"/>
  <c r="AY94" i="43"/>
  <c r="AX94" i="43"/>
  <c r="AX98" i="43" s="1"/>
  <c r="AV94" i="43"/>
  <c r="AU94" i="43"/>
  <c r="AS94" i="43"/>
  <c r="AR94" i="43"/>
  <c r="AR98" i="43" s="1"/>
  <c r="AP94" i="43"/>
  <c r="AO94" i="43"/>
  <c r="AM94" i="43"/>
  <c r="AL94" i="43"/>
  <c r="AL98" i="43" s="1"/>
  <c r="AJ94" i="43"/>
  <c r="AI94" i="43"/>
  <c r="AG94" i="43"/>
  <c r="AF94" i="43"/>
  <c r="AF98" i="43" s="1"/>
  <c r="AD94" i="43"/>
  <c r="AC94" i="43"/>
  <c r="AA94" i="43"/>
  <c r="Z94" i="43"/>
  <c r="Z98" i="43" s="1"/>
  <c r="X94" i="43"/>
  <c r="W94" i="43"/>
  <c r="U94" i="43"/>
  <c r="T94" i="43"/>
  <c r="T98" i="43" s="1"/>
  <c r="R94" i="43"/>
  <c r="Q94" i="43"/>
  <c r="O94" i="43"/>
  <c r="N94" i="43"/>
  <c r="N98" i="43" s="1"/>
  <c r="L94" i="43"/>
  <c r="K94" i="43"/>
  <c r="I94" i="43"/>
  <c r="H94" i="43"/>
  <c r="H98" i="43" s="1"/>
  <c r="F94" i="43"/>
  <c r="BB91" i="43"/>
  <c r="BA91" i="43"/>
  <c r="AY91" i="43"/>
  <c r="AX91" i="43"/>
  <c r="AV91" i="43"/>
  <c r="AU91" i="43"/>
  <c r="AS91" i="43"/>
  <c r="AR91" i="43"/>
  <c r="AP91" i="43"/>
  <c r="AO91" i="43"/>
  <c r="AM91" i="43"/>
  <c r="AL91" i="43"/>
  <c r="AJ91" i="43"/>
  <c r="AI91" i="43"/>
  <c r="AG91" i="43"/>
  <c r="AF91" i="43"/>
  <c r="AD91" i="43"/>
  <c r="AC91" i="43"/>
  <c r="AA91" i="43"/>
  <c r="Z91" i="43"/>
  <c r="X91" i="43"/>
  <c r="W91" i="43"/>
  <c r="U91" i="43"/>
  <c r="T91" i="43"/>
  <c r="R91" i="43"/>
  <c r="Q91" i="43"/>
  <c r="O91" i="43"/>
  <c r="N91" i="43"/>
  <c r="L91" i="43"/>
  <c r="K91" i="43"/>
  <c r="I91" i="43"/>
  <c r="H91" i="43"/>
  <c r="F91" i="43"/>
  <c r="BB90" i="43"/>
  <c r="BA90" i="43"/>
  <c r="AY90" i="43"/>
  <c r="AX90" i="43"/>
  <c r="AV90" i="43"/>
  <c r="AU90" i="43"/>
  <c r="AS90" i="43"/>
  <c r="AR90" i="43"/>
  <c r="AP90" i="43"/>
  <c r="AO90" i="43"/>
  <c r="AM90" i="43"/>
  <c r="AL90" i="43"/>
  <c r="AJ90" i="43"/>
  <c r="AI90" i="43"/>
  <c r="AG90" i="43"/>
  <c r="AF90" i="43"/>
  <c r="AD90" i="43"/>
  <c r="AC90" i="43"/>
  <c r="AA90" i="43"/>
  <c r="Z90" i="43"/>
  <c r="X90" i="43"/>
  <c r="W90" i="43"/>
  <c r="U90" i="43"/>
  <c r="T90" i="43"/>
  <c r="R90" i="43"/>
  <c r="Q90" i="43"/>
  <c r="O90" i="43"/>
  <c r="N90" i="43"/>
  <c r="L90" i="43"/>
  <c r="K90" i="43"/>
  <c r="I90" i="43"/>
  <c r="H90" i="43"/>
  <c r="F90" i="43"/>
  <c r="BB89" i="43"/>
  <c r="BA89" i="43"/>
  <c r="AY89" i="43"/>
  <c r="AX89" i="43"/>
  <c r="AV89" i="43"/>
  <c r="AU89" i="43"/>
  <c r="AS89" i="43"/>
  <c r="AR89" i="43"/>
  <c r="AP89" i="43"/>
  <c r="AO89" i="43"/>
  <c r="AM89" i="43"/>
  <c r="AL89" i="43"/>
  <c r="AJ89" i="43"/>
  <c r="AI89" i="43"/>
  <c r="AG89" i="43"/>
  <c r="AF89" i="43"/>
  <c r="AD89" i="43"/>
  <c r="AC89" i="43"/>
  <c r="AA89" i="43"/>
  <c r="Z89" i="43"/>
  <c r="X89" i="43"/>
  <c r="W89" i="43"/>
  <c r="U89" i="43"/>
  <c r="T89" i="43"/>
  <c r="R89" i="43"/>
  <c r="Q89" i="43"/>
  <c r="O89" i="43"/>
  <c r="N89" i="43"/>
  <c r="L89" i="43"/>
  <c r="K89" i="43"/>
  <c r="I89" i="43"/>
  <c r="H89" i="43"/>
  <c r="F89" i="43"/>
  <c r="BB88" i="43"/>
  <c r="BA88" i="43"/>
  <c r="AY88" i="43"/>
  <c r="AX88" i="43"/>
  <c r="AX92" i="43" s="1"/>
  <c r="AV88" i="43"/>
  <c r="AU88" i="43"/>
  <c r="AS88" i="43"/>
  <c r="AR88" i="43"/>
  <c r="AR92" i="43" s="1"/>
  <c r="AP88" i="43"/>
  <c r="AO88" i="43"/>
  <c r="AM88" i="43"/>
  <c r="AL88" i="43"/>
  <c r="AL92" i="43" s="1"/>
  <c r="AJ88" i="43"/>
  <c r="AI88" i="43"/>
  <c r="AG88" i="43"/>
  <c r="AF88" i="43"/>
  <c r="AF92" i="43" s="1"/>
  <c r="AD88" i="43"/>
  <c r="AC88" i="43"/>
  <c r="AA88" i="43"/>
  <c r="Z88" i="43"/>
  <c r="Z92" i="43" s="1"/>
  <c r="X88" i="43"/>
  <c r="W88" i="43"/>
  <c r="U88" i="43"/>
  <c r="T88" i="43"/>
  <c r="T92" i="43" s="1"/>
  <c r="R88" i="43"/>
  <c r="Q88" i="43"/>
  <c r="O88" i="43"/>
  <c r="N88" i="43"/>
  <c r="N92" i="43" s="1"/>
  <c r="L88" i="43"/>
  <c r="K88" i="43"/>
  <c r="I88" i="43"/>
  <c r="H88" i="43"/>
  <c r="H92" i="43" s="1"/>
  <c r="F88" i="43"/>
  <c r="BB85" i="43"/>
  <c r="BA85" i="43"/>
  <c r="AY85" i="43"/>
  <c r="AX85" i="43"/>
  <c r="AV85" i="43"/>
  <c r="AU85" i="43"/>
  <c r="AS85" i="43"/>
  <c r="AR85" i="43"/>
  <c r="AP85" i="43"/>
  <c r="AO85" i="43"/>
  <c r="AM85" i="43"/>
  <c r="AL85" i="43"/>
  <c r="AJ85" i="43"/>
  <c r="AI85" i="43"/>
  <c r="AG85" i="43"/>
  <c r="AF85" i="43"/>
  <c r="AD85" i="43"/>
  <c r="AC85" i="43"/>
  <c r="AA85" i="43"/>
  <c r="Z85" i="43"/>
  <c r="X85" i="43"/>
  <c r="W85" i="43"/>
  <c r="U85" i="43"/>
  <c r="T85" i="43"/>
  <c r="R85" i="43"/>
  <c r="Q85" i="43"/>
  <c r="O85" i="43"/>
  <c r="N85" i="43"/>
  <c r="L85" i="43"/>
  <c r="K85" i="43"/>
  <c r="I85" i="43"/>
  <c r="H85" i="43"/>
  <c r="F85" i="43"/>
  <c r="BB84" i="43"/>
  <c r="BA84" i="43"/>
  <c r="AY84" i="43"/>
  <c r="AX84" i="43"/>
  <c r="AV84" i="43"/>
  <c r="AU84" i="43"/>
  <c r="AS84" i="43"/>
  <c r="AR84" i="43"/>
  <c r="AP84" i="43"/>
  <c r="AO84" i="43"/>
  <c r="AM84" i="43"/>
  <c r="AL84" i="43"/>
  <c r="AJ84" i="43"/>
  <c r="AI84" i="43"/>
  <c r="AG84" i="43"/>
  <c r="AF84" i="43"/>
  <c r="AD84" i="43"/>
  <c r="AC84" i="43"/>
  <c r="AA84" i="43"/>
  <c r="Z84" i="43"/>
  <c r="X84" i="43"/>
  <c r="W84" i="43"/>
  <c r="U84" i="43"/>
  <c r="T84" i="43"/>
  <c r="R84" i="43"/>
  <c r="Q84" i="43"/>
  <c r="O84" i="43"/>
  <c r="N84" i="43"/>
  <c r="L84" i="43"/>
  <c r="K84" i="43"/>
  <c r="I84" i="43"/>
  <c r="H84" i="43"/>
  <c r="F84" i="43"/>
  <c r="BB83" i="43"/>
  <c r="BA83" i="43"/>
  <c r="AY83" i="43"/>
  <c r="AX83" i="43"/>
  <c r="AV83" i="43"/>
  <c r="AU83" i="43"/>
  <c r="AS83" i="43"/>
  <c r="AR83" i="43"/>
  <c r="AP83" i="43"/>
  <c r="AO83" i="43"/>
  <c r="AM83" i="43"/>
  <c r="AL83" i="43"/>
  <c r="AJ83" i="43"/>
  <c r="AI83" i="43"/>
  <c r="AG83" i="43"/>
  <c r="AF83" i="43"/>
  <c r="AD83" i="43"/>
  <c r="AC83" i="43"/>
  <c r="AA83" i="43"/>
  <c r="Z83" i="43"/>
  <c r="X83" i="43"/>
  <c r="W83" i="43"/>
  <c r="U83" i="43"/>
  <c r="T83" i="43"/>
  <c r="R83" i="43"/>
  <c r="Q83" i="43"/>
  <c r="O83" i="43"/>
  <c r="N83" i="43"/>
  <c r="L83" i="43"/>
  <c r="K83" i="43"/>
  <c r="I83" i="43"/>
  <c r="H83" i="43"/>
  <c r="F83" i="43"/>
  <c r="BB82" i="43"/>
  <c r="BA82" i="43"/>
  <c r="AY82" i="43"/>
  <c r="AX82" i="43"/>
  <c r="AV82" i="43"/>
  <c r="AU82" i="43"/>
  <c r="AS82" i="43"/>
  <c r="AR82" i="43"/>
  <c r="AP82" i="43"/>
  <c r="AO82" i="43"/>
  <c r="AM82" i="43"/>
  <c r="AL82" i="43"/>
  <c r="AJ82" i="43"/>
  <c r="AI82" i="43"/>
  <c r="AG82" i="43"/>
  <c r="AF82" i="43"/>
  <c r="AD82" i="43"/>
  <c r="AC82" i="43"/>
  <c r="AA82" i="43"/>
  <c r="Z82" i="43"/>
  <c r="X82" i="43"/>
  <c r="W82" i="43"/>
  <c r="U82" i="43"/>
  <c r="T82" i="43"/>
  <c r="R82" i="43"/>
  <c r="Q82" i="43"/>
  <c r="O82" i="43"/>
  <c r="N82" i="43"/>
  <c r="L82" i="43"/>
  <c r="K82" i="43"/>
  <c r="I82" i="43"/>
  <c r="H82" i="43"/>
  <c r="F82" i="43"/>
  <c r="BB81" i="43"/>
  <c r="BA81" i="43"/>
  <c r="AY81" i="43"/>
  <c r="AX81" i="43"/>
  <c r="AV81" i="43"/>
  <c r="AU81" i="43"/>
  <c r="AS81" i="43"/>
  <c r="AR81" i="43"/>
  <c r="AP81" i="43"/>
  <c r="AO81" i="43"/>
  <c r="AM81" i="43"/>
  <c r="AL81" i="43"/>
  <c r="AJ81" i="43"/>
  <c r="AI81" i="43"/>
  <c r="AG81" i="43"/>
  <c r="AF81" i="43"/>
  <c r="AD81" i="43"/>
  <c r="AC81" i="43"/>
  <c r="AA81" i="43"/>
  <c r="Z81" i="43"/>
  <c r="X81" i="43"/>
  <c r="W81" i="43"/>
  <c r="U81" i="43"/>
  <c r="T81" i="43"/>
  <c r="R81" i="43"/>
  <c r="Q81" i="43"/>
  <c r="O81" i="43"/>
  <c r="N81" i="43"/>
  <c r="L81" i="43"/>
  <c r="K81" i="43"/>
  <c r="I81" i="43"/>
  <c r="H81" i="43"/>
  <c r="F81" i="43"/>
  <c r="BB80" i="43"/>
  <c r="BA80" i="43"/>
  <c r="AY80" i="43"/>
  <c r="AX80" i="43"/>
  <c r="AV80" i="43"/>
  <c r="AU80" i="43"/>
  <c r="AS80" i="43"/>
  <c r="AR80" i="43"/>
  <c r="AP80" i="43"/>
  <c r="AO80" i="43"/>
  <c r="AM80" i="43"/>
  <c r="AL80" i="43"/>
  <c r="AJ80" i="43"/>
  <c r="AI80" i="43"/>
  <c r="AG80" i="43"/>
  <c r="AF80" i="43"/>
  <c r="AD80" i="43"/>
  <c r="AC80" i="43"/>
  <c r="AA80" i="43"/>
  <c r="Z80" i="43"/>
  <c r="X80" i="43"/>
  <c r="W80" i="43"/>
  <c r="U80" i="43"/>
  <c r="T80" i="43"/>
  <c r="R80" i="43"/>
  <c r="Q80" i="43"/>
  <c r="O80" i="43"/>
  <c r="N80" i="43"/>
  <c r="L80" i="43"/>
  <c r="K80" i="43"/>
  <c r="I80" i="43"/>
  <c r="H80" i="43"/>
  <c r="F80" i="43"/>
  <c r="BB79" i="43"/>
  <c r="BA79" i="43"/>
  <c r="AY79" i="43"/>
  <c r="AX79" i="43"/>
  <c r="AV79" i="43"/>
  <c r="AU79" i="43"/>
  <c r="AS79" i="43"/>
  <c r="AR79" i="43"/>
  <c r="AP79" i="43"/>
  <c r="AO79" i="43"/>
  <c r="AM79" i="43"/>
  <c r="AL79" i="43"/>
  <c r="AJ79" i="43"/>
  <c r="AI79" i="43"/>
  <c r="AG79" i="43"/>
  <c r="AF79" i="43"/>
  <c r="AD79" i="43"/>
  <c r="AC79" i="43"/>
  <c r="AA79" i="43"/>
  <c r="Z79" i="43"/>
  <c r="X79" i="43"/>
  <c r="W79" i="43"/>
  <c r="U79" i="43"/>
  <c r="T79" i="43"/>
  <c r="R79" i="43"/>
  <c r="Q79" i="43"/>
  <c r="O79" i="43"/>
  <c r="N79" i="43"/>
  <c r="L79" i="43"/>
  <c r="K79" i="43"/>
  <c r="I79" i="43"/>
  <c r="H79" i="43"/>
  <c r="F79" i="43"/>
  <c r="F86" i="43" s="1"/>
  <c r="BB76" i="43"/>
  <c r="BA76" i="43"/>
  <c r="AY76" i="43"/>
  <c r="AX76" i="43"/>
  <c r="AV76" i="43"/>
  <c r="AU76" i="43"/>
  <c r="AS76" i="43"/>
  <c r="AR76" i="43"/>
  <c r="AP76" i="43"/>
  <c r="AO76" i="43"/>
  <c r="AM76" i="43"/>
  <c r="AL76" i="43"/>
  <c r="AJ76" i="43"/>
  <c r="AI76" i="43"/>
  <c r="AG76" i="43"/>
  <c r="AF76" i="43"/>
  <c r="AD76" i="43"/>
  <c r="AC76" i="43"/>
  <c r="AA76" i="43"/>
  <c r="Z76" i="43"/>
  <c r="X76" i="43"/>
  <c r="W76" i="43"/>
  <c r="U76" i="43"/>
  <c r="T76" i="43"/>
  <c r="R76" i="43"/>
  <c r="Q76" i="43"/>
  <c r="O76" i="43"/>
  <c r="N76" i="43"/>
  <c r="L76" i="43"/>
  <c r="K76" i="43"/>
  <c r="I76" i="43"/>
  <c r="H76" i="43"/>
  <c r="F76" i="43"/>
  <c r="BB75" i="43"/>
  <c r="BA75" i="43"/>
  <c r="AY75" i="43"/>
  <c r="AX75" i="43"/>
  <c r="AV75" i="43"/>
  <c r="AU75" i="43"/>
  <c r="AS75" i="43"/>
  <c r="AR75" i="43"/>
  <c r="AP75" i="43"/>
  <c r="AO75" i="43"/>
  <c r="AM75" i="43"/>
  <c r="AL75" i="43"/>
  <c r="AJ75" i="43"/>
  <c r="AI75" i="43"/>
  <c r="AG75" i="43"/>
  <c r="AF75" i="43"/>
  <c r="AD75" i="43"/>
  <c r="AC75" i="43"/>
  <c r="AA75" i="43"/>
  <c r="Z75" i="43"/>
  <c r="X75" i="43"/>
  <c r="W75" i="43"/>
  <c r="U75" i="43"/>
  <c r="T75" i="43"/>
  <c r="R75" i="43"/>
  <c r="Q75" i="43"/>
  <c r="O75" i="43"/>
  <c r="N75" i="43"/>
  <c r="L75" i="43"/>
  <c r="K75" i="43"/>
  <c r="I75" i="43"/>
  <c r="H75" i="43"/>
  <c r="F75" i="43"/>
  <c r="F77" i="43" s="1"/>
  <c r="BB72" i="43"/>
  <c r="BA72" i="43"/>
  <c r="BA73" i="43" s="1"/>
  <c r="AY72" i="43"/>
  <c r="AX72" i="43"/>
  <c r="AV72" i="43"/>
  <c r="AU72" i="43"/>
  <c r="AU73" i="43" s="1"/>
  <c r="AS72" i="43"/>
  <c r="AR72" i="43"/>
  <c r="AP72" i="43"/>
  <c r="AO72" i="43"/>
  <c r="AO73" i="43" s="1"/>
  <c r="AM72" i="43"/>
  <c r="AL72" i="43"/>
  <c r="AJ72" i="43"/>
  <c r="AI72" i="43"/>
  <c r="AI73" i="43" s="1"/>
  <c r="AG72" i="43"/>
  <c r="AF72" i="43"/>
  <c r="AD72" i="43"/>
  <c r="AC72" i="43"/>
  <c r="AC73" i="43" s="1"/>
  <c r="AA72" i="43"/>
  <c r="Z72" i="43"/>
  <c r="X72" i="43"/>
  <c r="W72" i="43"/>
  <c r="W73" i="43" s="1"/>
  <c r="U72" i="43"/>
  <c r="T72" i="43"/>
  <c r="R72" i="43"/>
  <c r="Q72" i="43"/>
  <c r="Q73" i="43" s="1"/>
  <c r="O72" i="43"/>
  <c r="N72" i="43"/>
  <c r="L72" i="43"/>
  <c r="K72" i="43"/>
  <c r="K73" i="43" s="1"/>
  <c r="I72" i="43"/>
  <c r="H72" i="43"/>
  <c r="F72" i="43"/>
  <c r="BB71" i="43"/>
  <c r="BA71" i="43"/>
  <c r="AY71" i="43"/>
  <c r="AX71" i="43"/>
  <c r="AV71" i="43"/>
  <c r="AU71" i="43"/>
  <c r="AS71" i="43"/>
  <c r="AR71" i="43"/>
  <c r="AP71" i="43"/>
  <c r="AO71" i="43"/>
  <c r="AM71" i="43"/>
  <c r="AL71" i="43"/>
  <c r="AJ71" i="43"/>
  <c r="AI71" i="43"/>
  <c r="AG71" i="43"/>
  <c r="AF71" i="43"/>
  <c r="AD71" i="43"/>
  <c r="AC71" i="43"/>
  <c r="AA71" i="43"/>
  <c r="Z71" i="43"/>
  <c r="X71" i="43"/>
  <c r="W71" i="43"/>
  <c r="U71" i="43"/>
  <c r="T71" i="43"/>
  <c r="R71" i="43"/>
  <c r="Q71" i="43"/>
  <c r="O71" i="43"/>
  <c r="N71" i="43"/>
  <c r="L71" i="43"/>
  <c r="K71" i="43"/>
  <c r="I71" i="43"/>
  <c r="H71" i="43"/>
  <c r="F71" i="43"/>
  <c r="F73" i="43" s="1"/>
  <c r="BB68" i="43"/>
  <c r="BA68" i="43"/>
  <c r="AY68" i="43"/>
  <c r="AX68" i="43"/>
  <c r="AV68" i="43"/>
  <c r="AU68" i="43"/>
  <c r="AS68" i="43"/>
  <c r="AR68" i="43"/>
  <c r="AP68" i="43"/>
  <c r="AO68" i="43"/>
  <c r="AM68" i="43"/>
  <c r="AL68" i="43"/>
  <c r="AJ68" i="43"/>
  <c r="AI68" i="43"/>
  <c r="AG68" i="43"/>
  <c r="AF68" i="43"/>
  <c r="AD68" i="43"/>
  <c r="AC68" i="43"/>
  <c r="AA68" i="43"/>
  <c r="Z68" i="43"/>
  <c r="X68" i="43"/>
  <c r="W68" i="43"/>
  <c r="U68" i="43"/>
  <c r="T68" i="43"/>
  <c r="R68" i="43"/>
  <c r="Q68" i="43"/>
  <c r="O68" i="43"/>
  <c r="N68" i="43"/>
  <c r="L68" i="43"/>
  <c r="K68" i="43"/>
  <c r="I68" i="43"/>
  <c r="H68" i="43"/>
  <c r="F68" i="43"/>
  <c r="BB67" i="43"/>
  <c r="BA67" i="43"/>
  <c r="AY67" i="43"/>
  <c r="AX67" i="43"/>
  <c r="AV67" i="43"/>
  <c r="AU67" i="43"/>
  <c r="AS67" i="43"/>
  <c r="AR67" i="43"/>
  <c r="AP67" i="43"/>
  <c r="AO67" i="43"/>
  <c r="AM67" i="43"/>
  <c r="AL67" i="43"/>
  <c r="AJ67" i="43"/>
  <c r="AI67" i="43"/>
  <c r="AG67" i="43"/>
  <c r="AF67" i="43"/>
  <c r="AD67" i="43"/>
  <c r="AC67" i="43"/>
  <c r="AA67" i="43"/>
  <c r="Z67" i="43"/>
  <c r="X67" i="43"/>
  <c r="W67" i="43"/>
  <c r="U67" i="43"/>
  <c r="T67" i="43"/>
  <c r="R67" i="43"/>
  <c r="Q67" i="43"/>
  <c r="O67" i="43"/>
  <c r="N67" i="43"/>
  <c r="L67" i="43"/>
  <c r="K67" i="43"/>
  <c r="I67" i="43"/>
  <c r="H67" i="43"/>
  <c r="F67" i="43"/>
  <c r="F69" i="43" s="1"/>
  <c r="BB64" i="43"/>
  <c r="BA64" i="43"/>
  <c r="BA65" i="43" s="1"/>
  <c r="AY64" i="43"/>
  <c r="AX64" i="43"/>
  <c r="AV64" i="43"/>
  <c r="AU64" i="43"/>
  <c r="AU65" i="43" s="1"/>
  <c r="AS64" i="43"/>
  <c r="AR64" i="43"/>
  <c r="AP64" i="43"/>
  <c r="AO64" i="43"/>
  <c r="AO65" i="43" s="1"/>
  <c r="AM64" i="43"/>
  <c r="AL64" i="43"/>
  <c r="AJ64" i="43"/>
  <c r="AI64" i="43"/>
  <c r="AI65" i="43" s="1"/>
  <c r="AG64" i="43"/>
  <c r="AF64" i="43"/>
  <c r="AD64" i="43"/>
  <c r="AC64" i="43"/>
  <c r="AC65" i="43" s="1"/>
  <c r="AA64" i="43"/>
  <c r="Z64" i="43"/>
  <c r="X64" i="43"/>
  <c r="W64" i="43"/>
  <c r="W65" i="43" s="1"/>
  <c r="U64" i="43"/>
  <c r="T64" i="43"/>
  <c r="R64" i="43"/>
  <c r="Q64" i="43"/>
  <c r="Q65" i="43" s="1"/>
  <c r="O64" i="43"/>
  <c r="N64" i="43"/>
  <c r="L64" i="43"/>
  <c r="K64" i="43"/>
  <c r="K65" i="43" s="1"/>
  <c r="I64" i="43"/>
  <c r="H64" i="43"/>
  <c r="F64" i="43"/>
  <c r="BB63" i="43"/>
  <c r="BA63" i="43"/>
  <c r="AY63" i="43"/>
  <c r="AX63" i="43"/>
  <c r="AV63" i="43"/>
  <c r="AU63" i="43"/>
  <c r="AS63" i="43"/>
  <c r="AR63" i="43"/>
  <c r="AP63" i="43"/>
  <c r="AO63" i="43"/>
  <c r="AM63" i="43"/>
  <c r="AL63" i="43"/>
  <c r="AJ63" i="43"/>
  <c r="AI63" i="43"/>
  <c r="AG63" i="43"/>
  <c r="AF63" i="43"/>
  <c r="AD63" i="43"/>
  <c r="AC63" i="43"/>
  <c r="AA63" i="43"/>
  <c r="Z63" i="43"/>
  <c r="X63" i="43"/>
  <c r="W63" i="43"/>
  <c r="U63" i="43"/>
  <c r="T63" i="43"/>
  <c r="R63" i="43"/>
  <c r="Q63" i="43"/>
  <c r="O63" i="43"/>
  <c r="N63" i="43"/>
  <c r="L63" i="43"/>
  <c r="K63" i="43"/>
  <c r="I63" i="43"/>
  <c r="H63" i="43"/>
  <c r="F63" i="43"/>
  <c r="F65" i="43" s="1"/>
  <c r="BB60" i="43"/>
  <c r="BA60" i="43"/>
  <c r="AY60" i="43"/>
  <c r="AX60" i="43"/>
  <c r="AV60" i="43"/>
  <c r="AU60" i="43"/>
  <c r="AS60" i="43"/>
  <c r="AR60" i="43"/>
  <c r="AP60" i="43"/>
  <c r="AO60" i="43"/>
  <c r="AM60" i="43"/>
  <c r="AL60" i="43"/>
  <c r="AJ60" i="43"/>
  <c r="AI60" i="43"/>
  <c r="AG60" i="43"/>
  <c r="AF60" i="43"/>
  <c r="AD60" i="43"/>
  <c r="AC60" i="43"/>
  <c r="AA60" i="43"/>
  <c r="Z60" i="43"/>
  <c r="X60" i="43"/>
  <c r="W60" i="43"/>
  <c r="U60" i="43"/>
  <c r="T60" i="43"/>
  <c r="R60" i="43"/>
  <c r="Q60" i="43"/>
  <c r="O60" i="43"/>
  <c r="N60" i="43"/>
  <c r="L60" i="43"/>
  <c r="K60" i="43"/>
  <c r="I60" i="43"/>
  <c r="H60" i="43"/>
  <c r="F60" i="43"/>
  <c r="BB59" i="43"/>
  <c r="BA59" i="43"/>
  <c r="AY59" i="43"/>
  <c r="AX59" i="43"/>
  <c r="AV59" i="43"/>
  <c r="AU59" i="43"/>
  <c r="AS59" i="43"/>
  <c r="AR59" i="43"/>
  <c r="AP59" i="43"/>
  <c r="AO59" i="43"/>
  <c r="AM59" i="43"/>
  <c r="AL59" i="43"/>
  <c r="AJ59" i="43"/>
  <c r="AI59" i="43"/>
  <c r="AG59" i="43"/>
  <c r="AF59" i="43"/>
  <c r="AD59" i="43"/>
  <c r="AC59" i="43"/>
  <c r="AA59" i="43"/>
  <c r="Z59" i="43"/>
  <c r="X59" i="43"/>
  <c r="W59" i="43"/>
  <c r="U59" i="43"/>
  <c r="T59" i="43"/>
  <c r="R59" i="43"/>
  <c r="Q59" i="43"/>
  <c r="O59" i="43"/>
  <c r="N59" i="43"/>
  <c r="L59" i="43"/>
  <c r="K59" i="43"/>
  <c r="I59" i="43"/>
  <c r="H59" i="43"/>
  <c r="F59" i="43"/>
  <c r="BB58" i="43"/>
  <c r="BA58" i="43"/>
  <c r="BA61" i="43" s="1"/>
  <c r="AY58" i="43"/>
  <c r="AX58" i="43"/>
  <c r="AV58" i="43"/>
  <c r="AU58" i="43"/>
  <c r="AU61" i="43" s="1"/>
  <c r="AS58" i="43"/>
  <c r="AR58" i="43"/>
  <c r="AP58" i="43"/>
  <c r="AO58" i="43"/>
  <c r="AO61" i="43" s="1"/>
  <c r="AM58" i="43"/>
  <c r="AL58" i="43"/>
  <c r="AJ58" i="43"/>
  <c r="AI58" i="43"/>
  <c r="AI61" i="43" s="1"/>
  <c r="AG58" i="43"/>
  <c r="AF58" i="43"/>
  <c r="AD58" i="43"/>
  <c r="AC58" i="43"/>
  <c r="AC61" i="43" s="1"/>
  <c r="AA58" i="43"/>
  <c r="Z58" i="43"/>
  <c r="X58" i="43"/>
  <c r="W58" i="43"/>
  <c r="W61" i="43" s="1"/>
  <c r="U58" i="43"/>
  <c r="T58" i="43"/>
  <c r="R58" i="43"/>
  <c r="Q58" i="43"/>
  <c r="Q61" i="43" s="1"/>
  <c r="O58" i="43"/>
  <c r="N58" i="43"/>
  <c r="L58" i="43"/>
  <c r="K58" i="43"/>
  <c r="K61" i="43" s="1"/>
  <c r="I58" i="43"/>
  <c r="H58" i="43"/>
  <c r="F58" i="43"/>
  <c r="BB55" i="43"/>
  <c r="BA55" i="43"/>
  <c r="AY55" i="43"/>
  <c r="AX55" i="43"/>
  <c r="AV55" i="43"/>
  <c r="AU55" i="43"/>
  <c r="AS55" i="43"/>
  <c r="AR55" i="43"/>
  <c r="AP55" i="43"/>
  <c r="AO55" i="43"/>
  <c r="AM55" i="43"/>
  <c r="AL55" i="43"/>
  <c r="AJ55" i="43"/>
  <c r="AI55" i="43"/>
  <c r="AG55" i="43"/>
  <c r="AF55" i="43"/>
  <c r="AD55" i="43"/>
  <c r="AC55" i="43"/>
  <c r="AA55" i="43"/>
  <c r="Z55" i="43"/>
  <c r="X55" i="43"/>
  <c r="W55" i="43"/>
  <c r="U55" i="43"/>
  <c r="T55" i="43"/>
  <c r="R55" i="43"/>
  <c r="Q55" i="43"/>
  <c r="O55" i="43"/>
  <c r="N55" i="43"/>
  <c r="L55" i="43"/>
  <c r="K55" i="43"/>
  <c r="I55" i="43"/>
  <c r="H55" i="43"/>
  <c r="F55" i="43"/>
  <c r="BB54" i="43"/>
  <c r="BA54" i="43"/>
  <c r="BA56" i="43" s="1"/>
  <c r="AY54" i="43"/>
  <c r="AX54" i="43"/>
  <c r="AX56" i="43" s="1"/>
  <c r="AV54" i="43"/>
  <c r="AU54" i="43"/>
  <c r="AU56" i="43" s="1"/>
  <c r="AS54" i="43"/>
  <c r="AR54" i="43"/>
  <c r="AR56" i="43" s="1"/>
  <c r="AP54" i="43"/>
  <c r="AO54" i="43"/>
  <c r="AO56" i="43" s="1"/>
  <c r="AM54" i="43"/>
  <c r="AL54" i="43"/>
  <c r="AL56" i="43" s="1"/>
  <c r="AJ54" i="43"/>
  <c r="AI54" i="43"/>
  <c r="AI56" i="43" s="1"/>
  <c r="AG54" i="43"/>
  <c r="AF54" i="43"/>
  <c r="AF56" i="43" s="1"/>
  <c r="AD54" i="43"/>
  <c r="AC54" i="43"/>
  <c r="AC56" i="43" s="1"/>
  <c r="AA54" i="43"/>
  <c r="Z54" i="43"/>
  <c r="Z56" i="43" s="1"/>
  <c r="X54" i="43"/>
  <c r="W54" i="43"/>
  <c r="W56" i="43" s="1"/>
  <c r="U54" i="43"/>
  <c r="T54" i="43"/>
  <c r="T56" i="43" s="1"/>
  <c r="R54" i="43"/>
  <c r="Q54" i="43"/>
  <c r="Q56" i="43" s="1"/>
  <c r="O54" i="43"/>
  <c r="N54" i="43"/>
  <c r="N56" i="43" s="1"/>
  <c r="L54" i="43"/>
  <c r="K54" i="43"/>
  <c r="K56" i="43" s="1"/>
  <c r="I54" i="43"/>
  <c r="H54" i="43"/>
  <c r="H56" i="43" s="1"/>
  <c r="F54" i="43"/>
  <c r="BB51" i="43"/>
  <c r="BA51" i="43"/>
  <c r="AY51" i="43"/>
  <c r="AX51" i="43"/>
  <c r="AV51" i="43"/>
  <c r="AU51" i="43"/>
  <c r="AS51" i="43"/>
  <c r="AR51" i="43"/>
  <c r="AP51" i="43"/>
  <c r="AO51" i="43"/>
  <c r="AM51" i="43"/>
  <c r="AL51" i="43"/>
  <c r="AJ51" i="43"/>
  <c r="AI51" i="43"/>
  <c r="AG51" i="43"/>
  <c r="AF51" i="43"/>
  <c r="AD51" i="43"/>
  <c r="AC51" i="43"/>
  <c r="AA51" i="43"/>
  <c r="Z51" i="43"/>
  <c r="X51" i="43"/>
  <c r="W51" i="43"/>
  <c r="U51" i="43"/>
  <c r="T51" i="43"/>
  <c r="R51" i="43"/>
  <c r="Q51" i="43"/>
  <c r="O51" i="43"/>
  <c r="N51" i="43"/>
  <c r="L51" i="43"/>
  <c r="K51" i="43"/>
  <c r="I51" i="43"/>
  <c r="H51" i="43"/>
  <c r="F51" i="43"/>
  <c r="BB50" i="43"/>
  <c r="BA50" i="43"/>
  <c r="AY50" i="43"/>
  <c r="AX50" i="43"/>
  <c r="AV50" i="43"/>
  <c r="AU50" i="43"/>
  <c r="AS50" i="43"/>
  <c r="AR50" i="43"/>
  <c r="AP50" i="43"/>
  <c r="AO50" i="43"/>
  <c r="AM50" i="43"/>
  <c r="AL50" i="43"/>
  <c r="AJ50" i="43"/>
  <c r="AI50" i="43"/>
  <c r="AG50" i="43"/>
  <c r="AF50" i="43"/>
  <c r="AD50" i="43"/>
  <c r="AC50" i="43"/>
  <c r="AA50" i="43"/>
  <c r="Z50" i="43"/>
  <c r="X50" i="43"/>
  <c r="W50" i="43"/>
  <c r="U50" i="43"/>
  <c r="T50" i="43"/>
  <c r="R50" i="43"/>
  <c r="Q50" i="43"/>
  <c r="O50" i="43"/>
  <c r="N50" i="43"/>
  <c r="L50" i="43"/>
  <c r="K50" i="43"/>
  <c r="I50" i="43"/>
  <c r="H50" i="43"/>
  <c r="F50" i="43"/>
  <c r="BB49" i="43"/>
  <c r="BA49" i="43"/>
  <c r="AY49" i="43"/>
  <c r="AX49" i="43"/>
  <c r="AV49" i="43"/>
  <c r="AU49" i="43"/>
  <c r="AS49" i="43"/>
  <c r="AR49" i="43"/>
  <c r="AP49" i="43"/>
  <c r="AO49" i="43"/>
  <c r="AM49" i="43"/>
  <c r="AL49" i="43"/>
  <c r="AJ49" i="43"/>
  <c r="AI49" i="43"/>
  <c r="AG49" i="43"/>
  <c r="AF49" i="43"/>
  <c r="AD49" i="43"/>
  <c r="AC49" i="43"/>
  <c r="AA49" i="43"/>
  <c r="Z49" i="43"/>
  <c r="X49" i="43"/>
  <c r="W49" i="43"/>
  <c r="U49" i="43"/>
  <c r="T49" i="43"/>
  <c r="R49" i="43"/>
  <c r="Q49" i="43"/>
  <c r="O49" i="43"/>
  <c r="N49" i="43"/>
  <c r="L49" i="43"/>
  <c r="K49" i="43"/>
  <c r="I49" i="43"/>
  <c r="H49" i="43"/>
  <c r="F49" i="43"/>
  <c r="BB48" i="43"/>
  <c r="BA48" i="43"/>
  <c r="AY48" i="43"/>
  <c r="AX48" i="43"/>
  <c r="AV48" i="43"/>
  <c r="AU48" i="43"/>
  <c r="AS48" i="43"/>
  <c r="AR48" i="43"/>
  <c r="AP48" i="43"/>
  <c r="AO48" i="43"/>
  <c r="AM48" i="43"/>
  <c r="AL48" i="43"/>
  <c r="AJ48" i="43"/>
  <c r="AI48" i="43"/>
  <c r="AG48" i="43"/>
  <c r="AF48" i="43"/>
  <c r="AD48" i="43"/>
  <c r="AC48" i="43"/>
  <c r="AA48" i="43"/>
  <c r="Z48" i="43"/>
  <c r="X48" i="43"/>
  <c r="W48" i="43"/>
  <c r="U48" i="43"/>
  <c r="T48" i="43"/>
  <c r="R48" i="43"/>
  <c r="Q48" i="43"/>
  <c r="O48" i="43"/>
  <c r="N48" i="43"/>
  <c r="L48" i="43"/>
  <c r="K48" i="43"/>
  <c r="I48" i="43"/>
  <c r="H48" i="43"/>
  <c r="F48" i="43"/>
  <c r="BB47" i="43"/>
  <c r="BA47" i="43"/>
  <c r="AY47" i="43"/>
  <c r="AX47" i="43"/>
  <c r="AV47" i="43"/>
  <c r="AU47" i="43"/>
  <c r="AS47" i="43"/>
  <c r="AR47" i="43"/>
  <c r="AP47" i="43"/>
  <c r="AO47" i="43"/>
  <c r="AM47" i="43"/>
  <c r="AL47" i="43"/>
  <c r="AJ47" i="43"/>
  <c r="AI47" i="43"/>
  <c r="AG47" i="43"/>
  <c r="AF47" i="43"/>
  <c r="AD47" i="43"/>
  <c r="AC47" i="43"/>
  <c r="AA47" i="43"/>
  <c r="Z47" i="43"/>
  <c r="X47" i="43"/>
  <c r="W47" i="43"/>
  <c r="U47" i="43"/>
  <c r="T47" i="43"/>
  <c r="R47" i="43"/>
  <c r="Q47" i="43"/>
  <c r="O47" i="43"/>
  <c r="N47" i="43"/>
  <c r="L47" i="43"/>
  <c r="K47" i="43"/>
  <c r="I47" i="43"/>
  <c r="H47" i="43"/>
  <c r="F47" i="43"/>
  <c r="BB46" i="43"/>
  <c r="BA46" i="43"/>
  <c r="AY46" i="43"/>
  <c r="AX46" i="43"/>
  <c r="AV46" i="43"/>
  <c r="AU46" i="43"/>
  <c r="AS46" i="43"/>
  <c r="AR46" i="43"/>
  <c r="AP46" i="43"/>
  <c r="AO46" i="43"/>
  <c r="AM46" i="43"/>
  <c r="AL46" i="43"/>
  <c r="AJ46" i="43"/>
  <c r="AI46" i="43"/>
  <c r="AG46" i="43"/>
  <c r="AF46" i="43"/>
  <c r="AD46" i="43"/>
  <c r="AC46" i="43"/>
  <c r="AA46" i="43"/>
  <c r="Z46" i="43"/>
  <c r="X46" i="43"/>
  <c r="W46" i="43"/>
  <c r="U46" i="43"/>
  <c r="T46" i="43"/>
  <c r="R46" i="43"/>
  <c r="Q46" i="43"/>
  <c r="O46" i="43"/>
  <c r="N46" i="43"/>
  <c r="L46" i="43"/>
  <c r="K46" i="43"/>
  <c r="I46" i="43"/>
  <c r="H46" i="43"/>
  <c r="F46" i="43"/>
  <c r="BB45" i="43"/>
  <c r="BA45" i="43"/>
  <c r="AY45" i="43"/>
  <c r="AX45" i="43"/>
  <c r="AV45" i="43"/>
  <c r="AU45" i="43"/>
  <c r="AS45" i="43"/>
  <c r="AR45" i="43"/>
  <c r="AP45" i="43"/>
  <c r="AO45" i="43"/>
  <c r="AM45" i="43"/>
  <c r="AL45" i="43"/>
  <c r="AJ45" i="43"/>
  <c r="AI45" i="43"/>
  <c r="AG45" i="43"/>
  <c r="AF45" i="43"/>
  <c r="AD45" i="43"/>
  <c r="AC45" i="43"/>
  <c r="AA45" i="43"/>
  <c r="Z45" i="43"/>
  <c r="X45" i="43"/>
  <c r="W45" i="43"/>
  <c r="U45" i="43"/>
  <c r="T45" i="43"/>
  <c r="R45" i="43"/>
  <c r="Q45" i="43"/>
  <c r="O45" i="43"/>
  <c r="N45" i="43"/>
  <c r="L45" i="43"/>
  <c r="K45" i="43"/>
  <c r="I45" i="43"/>
  <c r="H45" i="43"/>
  <c r="F45" i="43"/>
  <c r="BB44" i="43"/>
  <c r="BA44" i="43"/>
  <c r="AY44" i="43"/>
  <c r="AX44" i="43"/>
  <c r="AV44" i="43"/>
  <c r="AU44" i="43"/>
  <c r="AS44" i="43"/>
  <c r="AR44" i="43"/>
  <c r="AP44" i="43"/>
  <c r="AO44" i="43"/>
  <c r="AM44" i="43"/>
  <c r="AL44" i="43"/>
  <c r="AJ44" i="43"/>
  <c r="AI44" i="43"/>
  <c r="AG44" i="43"/>
  <c r="AF44" i="43"/>
  <c r="AD44" i="43"/>
  <c r="AC44" i="43"/>
  <c r="AA44" i="43"/>
  <c r="Z44" i="43"/>
  <c r="X44" i="43"/>
  <c r="W44" i="43"/>
  <c r="U44" i="43"/>
  <c r="T44" i="43"/>
  <c r="R44" i="43"/>
  <c r="Q44" i="43"/>
  <c r="O44" i="43"/>
  <c r="N44" i="43"/>
  <c r="L44" i="43"/>
  <c r="K44" i="43"/>
  <c r="I44" i="43"/>
  <c r="H44" i="43"/>
  <c r="F44" i="43"/>
  <c r="BB43" i="43"/>
  <c r="BA43" i="43"/>
  <c r="AY43" i="43"/>
  <c r="AX43" i="43"/>
  <c r="AV43" i="43"/>
  <c r="AU43" i="43"/>
  <c r="AS43" i="43"/>
  <c r="AR43" i="43"/>
  <c r="AP43" i="43"/>
  <c r="AO43" i="43"/>
  <c r="AM43" i="43"/>
  <c r="AL43" i="43"/>
  <c r="AJ43" i="43"/>
  <c r="AI43" i="43"/>
  <c r="AG43" i="43"/>
  <c r="AF43" i="43"/>
  <c r="AD43" i="43"/>
  <c r="AC43" i="43"/>
  <c r="AA43" i="43"/>
  <c r="Z43" i="43"/>
  <c r="X43" i="43"/>
  <c r="W43" i="43"/>
  <c r="U43" i="43"/>
  <c r="T43" i="43"/>
  <c r="R43" i="43"/>
  <c r="Q43" i="43"/>
  <c r="O43" i="43"/>
  <c r="N43" i="43"/>
  <c r="L43" i="43"/>
  <c r="K43" i="43"/>
  <c r="I43" i="43"/>
  <c r="H43" i="43"/>
  <c r="F43" i="43"/>
  <c r="BB40" i="43"/>
  <c r="BA40" i="43"/>
  <c r="AY40" i="43"/>
  <c r="AX40" i="43"/>
  <c r="AV40" i="43"/>
  <c r="AU40" i="43"/>
  <c r="AS40" i="43"/>
  <c r="AR40" i="43"/>
  <c r="AP40" i="43"/>
  <c r="AO40" i="43"/>
  <c r="AM40" i="43"/>
  <c r="AL40" i="43"/>
  <c r="AJ40" i="43"/>
  <c r="AI40" i="43"/>
  <c r="AG40" i="43"/>
  <c r="AF40" i="43"/>
  <c r="AD40" i="43"/>
  <c r="AC40" i="43"/>
  <c r="AA40" i="43"/>
  <c r="Z40" i="43"/>
  <c r="X40" i="43"/>
  <c r="W40" i="43"/>
  <c r="U40" i="43"/>
  <c r="T40" i="43"/>
  <c r="R40" i="43"/>
  <c r="Q40" i="43"/>
  <c r="O40" i="43"/>
  <c r="N40" i="43"/>
  <c r="L40" i="43"/>
  <c r="K40" i="43"/>
  <c r="I40" i="43"/>
  <c r="H40" i="43"/>
  <c r="F40" i="43"/>
  <c r="BB39" i="43"/>
  <c r="BA39" i="43"/>
  <c r="AY39" i="43"/>
  <c r="AX39" i="43"/>
  <c r="AV39" i="43"/>
  <c r="AU39" i="43"/>
  <c r="AS39" i="43"/>
  <c r="AR39" i="43"/>
  <c r="AP39" i="43"/>
  <c r="AO39" i="43"/>
  <c r="AM39" i="43"/>
  <c r="AL39" i="43"/>
  <c r="AJ39" i="43"/>
  <c r="AI39" i="43"/>
  <c r="AG39" i="43"/>
  <c r="AF39" i="43"/>
  <c r="AD39" i="43"/>
  <c r="AC39" i="43"/>
  <c r="AA39" i="43"/>
  <c r="Z39" i="43"/>
  <c r="X39" i="43"/>
  <c r="W39" i="43"/>
  <c r="U39" i="43"/>
  <c r="T39" i="43"/>
  <c r="R39" i="43"/>
  <c r="Q39" i="43"/>
  <c r="O39" i="43"/>
  <c r="N39" i="43"/>
  <c r="L39" i="43"/>
  <c r="K39" i="43"/>
  <c r="I39" i="43"/>
  <c r="H39" i="43"/>
  <c r="F39" i="43"/>
  <c r="BB38" i="43"/>
  <c r="BA38" i="43"/>
  <c r="AY38" i="43"/>
  <c r="AX38" i="43"/>
  <c r="AV38" i="43"/>
  <c r="AU38" i="43"/>
  <c r="AS38" i="43"/>
  <c r="AR38" i="43"/>
  <c r="AP38" i="43"/>
  <c r="AO38" i="43"/>
  <c r="AM38" i="43"/>
  <c r="AL38" i="43"/>
  <c r="AJ38" i="43"/>
  <c r="AI38" i="43"/>
  <c r="AG38" i="43"/>
  <c r="AF38" i="43"/>
  <c r="AD38" i="43"/>
  <c r="AC38" i="43"/>
  <c r="AA38" i="43"/>
  <c r="Z38" i="43"/>
  <c r="X38" i="43"/>
  <c r="W38" i="43"/>
  <c r="U38" i="43"/>
  <c r="T38" i="43"/>
  <c r="R38" i="43"/>
  <c r="Q38" i="43"/>
  <c r="O38" i="43"/>
  <c r="N38" i="43"/>
  <c r="L38" i="43"/>
  <c r="K38" i="43"/>
  <c r="I38" i="43"/>
  <c r="H38" i="43"/>
  <c r="F38" i="43"/>
  <c r="BB37" i="43"/>
  <c r="BA37" i="43"/>
  <c r="AY37" i="43"/>
  <c r="AX37" i="43"/>
  <c r="AV37" i="43"/>
  <c r="AU37" i="43"/>
  <c r="AS37" i="43"/>
  <c r="AR37" i="43"/>
  <c r="AP37" i="43"/>
  <c r="AO37" i="43"/>
  <c r="AM37" i="43"/>
  <c r="AL37" i="43"/>
  <c r="AJ37" i="43"/>
  <c r="AI37" i="43"/>
  <c r="AG37" i="43"/>
  <c r="AF37" i="43"/>
  <c r="AD37" i="43"/>
  <c r="AC37" i="43"/>
  <c r="AA37" i="43"/>
  <c r="Z37" i="43"/>
  <c r="X37" i="43"/>
  <c r="W37" i="43"/>
  <c r="U37" i="43"/>
  <c r="T37" i="43"/>
  <c r="R37" i="43"/>
  <c r="Q37" i="43"/>
  <c r="O37" i="43"/>
  <c r="N37" i="43"/>
  <c r="L37" i="43"/>
  <c r="K37" i="43"/>
  <c r="I37" i="43"/>
  <c r="H37" i="43"/>
  <c r="F37" i="43"/>
  <c r="BB36" i="43"/>
  <c r="BA36" i="43"/>
  <c r="AY36" i="43"/>
  <c r="AX36" i="43"/>
  <c r="AV36" i="43"/>
  <c r="AU36" i="43"/>
  <c r="AS36" i="43"/>
  <c r="AR36" i="43"/>
  <c r="AP36" i="43"/>
  <c r="AO36" i="43"/>
  <c r="AM36" i="43"/>
  <c r="AL36" i="43"/>
  <c r="AJ36" i="43"/>
  <c r="AI36" i="43"/>
  <c r="AG36" i="43"/>
  <c r="AF36" i="43"/>
  <c r="AD36" i="43"/>
  <c r="AC36" i="43"/>
  <c r="AA36" i="43"/>
  <c r="Z36" i="43"/>
  <c r="X36" i="43"/>
  <c r="W36" i="43"/>
  <c r="U36" i="43"/>
  <c r="T36" i="43"/>
  <c r="R36" i="43"/>
  <c r="Q36" i="43"/>
  <c r="O36" i="43"/>
  <c r="N36" i="43"/>
  <c r="L36" i="43"/>
  <c r="K36" i="43"/>
  <c r="I36" i="43"/>
  <c r="H36" i="43"/>
  <c r="F36" i="43"/>
  <c r="BB35" i="43"/>
  <c r="BA35" i="43"/>
  <c r="AY35" i="43"/>
  <c r="AX35" i="43"/>
  <c r="AV35" i="43"/>
  <c r="AU35" i="43"/>
  <c r="AS35" i="43"/>
  <c r="AR35" i="43"/>
  <c r="AP35" i="43"/>
  <c r="AO35" i="43"/>
  <c r="AM35" i="43"/>
  <c r="AL35" i="43"/>
  <c r="AJ35" i="43"/>
  <c r="AI35" i="43"/>
  <c r="AG35" i="43"/>
  <c r="AF35" i="43"/>
  <c r="AD35" i="43"/>
  <c r="AC35" i="43"/>
  <c r="AA35" i="43"/>
  <c r="Z35" i="43"/>
  <c r="X35" i="43"/>
  <c r="W35" i="43"/>
  <c r="U35" i="43"/>
  <c r="T35" i="43"/>
  <c r="R35" i="43"/>
  <c r="Q35" i="43"/>
  <c r="O35" i="43"/>
  <c r="N35" i="43"/>
  <c r="L35" i="43"/>
  <c r="K35" i="43"/>
  <c r="I35" i="43"/>
  <c r="H35" i="43"/>
  <c r="F35" i="43"/>
  <c r="BB34" i="43"/>
  <c r="BA34" i="43"/>
  <c r="AY34" i="43"/>
  <c r="AX34" i="43"/>
  <c r="AV34" i="43"/>
  <c r="AU34" i="43"/>
  <c r="AS34" i="43"/>
  <c r="AR34" i="43"/>
  <c r="AP34" i="43"/>
  <c r="AO34" i="43"/>
  <c r="AM34" i="43"/>
  <c r="AL34" i="43"/>
  <c r="AJ34" i="43"/>
  <c r="AI34" i="43"/>
  <c r="AG34" i="43"/>
  <c r="AF34" i="43"/>
  <c r="AD34" i="43"/>
  <c r="AC34" i="43"/>
  <c r="AA34" i="43"/>
  <c r="Z34" i="43"/>
  <c r="X34" i="43"/>
  <c r="W34" i="43"/>
  <c r="U34" i="43"/>
  <c r="T34" i="43"/>
  <c r="R34" i="43"/>
  <c r="Q34" i="43"/>
  <c r="O34" i="43"/>
  <c r="N34" i="43"/>
  <c r="L34" i="43"/>
  <c r="K34" i="43"/>
  <c r="I34" i="43"/>
  <c r="H34" i="43"/>
  <c r="F34" i="43"/>
  <c r="BB33" i="43"/>
  <c r="BA33" i="43"/>
  <c r="AY33" i="43"/>
  <c r="AX33" i="43"/>
  <c r="AV33" i="43"/>
  <c r="AU33" i="43"/>
  <c r="AS33" i="43"/>
  <c r="AR33" i="43"/>
  <c r="AP33" i="43"/>
  <c r="AO33" i="43"/>
  <c r="AM33" i="43"/>
  <c r="AL33" i="43"/>
  <c r="AJ33" i="43"/>
  <c r="AI33" i="43"/>
  <c r="AG33" i="43"/>
  <c r="AF33" i="43"/>
  <c r="AD33" i="43"/>
  <c r="AC33" i="43"/>
  <c r="AA33" i="43"/>
  <c r="Z33" i="43"/>
  <c r="X33" i="43"/>
  <c r="W33" i="43"/>
  <c r="U33" i="43"/>
  <c r="T33" i="43"/>
  <c r="R33" i="43"/>
  <c r="Q33" i="43"/>
  <c r="O33" i="43"/>
  <c r="N33" i="43"/>
  <c r="L33" i="43"/>
  <c r="K33" i="43"/>
  <c r="I33" i="43"/>
  <c r="H33" i="43"/>
  <c r="F33" i="43"/>
  <c r="BB32" i="43"/>
  <c r="BA32" i="43"/>
  <c r="BA41" i="43" s="1"/>
  <c r="AY32" i="43"/>
  <c r="AX32" i="43"/>
  <c r="AV32" i="43"/>
  <c r="AU32" i="43"/>
  <c r="AU41" i="43" s="1"/>
  <c r="AS32" i="43"/>
  <c r="AR32" i="43"/>
  <c r="AP32" i="43"/>
  <c r="AO32" i="43"/>
  <c r="AO41" i="43" s="1"/>
  <c r="AM32" i="43"/>
  <c r="AL32" i="43"/>
  <c r="AJ32" i="43"/>
  <c r="AI32" i="43"/>
  <c r="AI41" i="43" s="1"/>
  <c r="AG32" i="43"/>
  <c r="AF32" i="43"/>
  <c r="AD32" i="43"/>
  <c r="AC32" i="43"/>
  <c r="AC41" i="43" s="1"/>
  <c r="AA32" i="43"/>
  <c r="Z32" i="43"/>
  <c r="X32" i="43"/>
  <c r="W32" i="43"/>
  <c r="W41" i="43" s="1"/>
  <c r="U32" i="43"/>
  <c r="T32" i="43"/>
  <c r="R32" i="43"/>
  <c r="Q32" i="43"/>
  <c r="Q41" i="43" s="1"/>
  <c r="O32" i="43"/>
  <c r="N32" i="43"/>
  <c r="L32" i="43"/>
  <c r="K32" i="43"/>
  <c r="K41" i="43" s="1"/>
  <c r="I32" i="43"/>
  <c r="H32" i="43"/>
  <c r="F32" i="43"/>
  <c r="BB29" i="43"/>
  <c r="BA29" i="43"/>
  <c r="AY29" i="43"/>
  <c r="AX29" i="43"/>
  <c r="AV29" i="43"/>
  <c r="AU29" i="43"/>
  <c r="AS29" i="43"/>
  <c r="AR29" i="43"/>
  <c r="AP29" i="43"/>
  <c r="AO29" i="43"/>
  <c r="AM29" i="43"/>
  <c r="AL29" i="43"/>
  <c r="AJ29" i="43"/>
  <c r="AI29" i="43"/>
  <c r="AG29" i="43"/>
  <c r="AF29" i="43"/>
  <c r="AD29" i="43"/>
  <c r="AC29" i="43"/>
  <c r="AA29" i="43"/>
  <c r="Z29" i="43"/>
  <c r="X29" i="43"/>
  <c r="W29" i="43"/>
  <c r="U29" i="43"/>
  <c r="T29" i="43"/>
  <c r="R29" i="43"/>
  <c r="Q29" i="43"/>
  <c r="O29" i="43"/>
  <c r="N29" i="43"/>
  <c r="L29" i="43"/>
  <c r="K29" i="43"/>
  <c r="I29" i="43"/>
  <c r="H29" i="43"/>
  <c r="F29" i="43"/>
  <c r="BB28" i="43"/>
  <c r="BA28" i="43"/>
  <c r="AY28" i="43"/>
  <c r="AX28" i="43"/>
  <c r="AV28" i="43"/>
  <c r="AU28" i="43"/>
  <c r="AS28" i="43"/>
  <c r="AR28" i="43"/>
  <c r="AP28" i="43"/>
  <c r="AO28" i="43"/>
  <c r="AM28" i="43"/>
  <c r="AL28" i="43"/>
  <c r="AJ28" i="43"/>
  <c r="AI28" i="43"/>
  <c r="AG28" i="43"/>
  <c r="AF28" i="43"/>
  <c r="AD28" i="43"/>
  <c r="AC28" i="43"/>
  <c r="AA28" i="43"/>
  <c r="Z28" i="43"/>
  <c r="X28" i="43"/>
  <c r="W28" i="43"/>
  <c r="U28" i="43"/>
  <c r="T28" i="43"/>
  <c r="R28" i="43"/>
  <c r="Q28" i="43"/>
  <c r="O28" i="43"/>
  <c r="N28" i="43"/>
  <c r="L28" i="43"/>
  <c r="K28" i="43"/>
  <c r="I28" i="43"/>
  <c r="H28" i="43"/>
  <c r="F28" i="43"/>
  <c r="BB27" i="43"/>
  <c r="BA27" i="43"/>
  <c r="AY27" i="43"/>
  <c r="AX27" i="43"/>
  <c r="AV27" i="43"/>
  <c r="AU27" i="43"/>
  <c r="AS27" i="43"/>
  <c r="AR27" i="43"/>
  <c r="AP27" i="43"/>
  <c r="AO27" i="43"/>
  <c r="AM27" i="43"/>
  <c r="AL27" i="43"/>
  <c r="AJ27" i="43"/>
  <c r="AI27" i="43"/>
  <c r="AG27" i="43"/>
  <c r="AF27" i="43"/>
  <c r="AD27" i="43"/>
  <c r="AC27" i="43"/>
  <c r="AA27" i="43"/>
  <c r="Z27" i="43"/>
  <c r="X27" i="43"/>
  <c r="W27" i="43"/>
  <c r="U27" i="43"/>
  <c r="T27" i="43"/>
  <c r="R27" i="43"/>
  <c r="Q27" i="43"/>
  <c r="O27" i="43"/>
  <c r="N27" i="43"/>
  <c r="L27" i="43"/>
  <c r="K27" i="43"/>
  <c r="I27" i="43"/>
  <c r="H27" i="43"/>
  <c r="F27" i="43"/>
  <c r="BB26" i="43"/>
  <c r="BA26" i="43"/>
  <c r="AY26" i="43"/>
  <c r="AX26" i="43"/>
  <c r="AV26" i="43"/>
  <c r="AU26" i="43"/>
  <c r="AS26" i="43"/>
  <c r="AR26" i="43"/>
  <c r="AP26" i="43"/>
  <c r="AO26" i="43"/>
  <c r="AM26" i="43"/>
  <c r="AL26" i="43"/>
  <c r="AJ26" i="43"/>
  <c r="AI26" i="43"/>
  <c r="AG26" i="43"/>
  <c r="AF26" i="43"/>
  <c r="AD26" i="43"/>
  <c r="AC26" i="43"/>
  <c r="AA26" i="43"/>
  <c r="Z26" i="43"/>
  <c r="X26" i="43"/>
  <c r="W26" i="43"/>
  <c r="U26" i="43"/>
  <c r="T26" i="43"/>
  <c r="R26" i="43"/>
  <c r="Q26" i="43"/>
  <c r="O26" i="43"/>
  <c r="N26" i="43"/>
  <c r="L26" i="43"/>
  <c r="K26" i="43"/>
  <c r="I26" i="43"/>
  <c r="H26" i="43"/>
  <c r="F26" i="43"/>
  <c r="BB25" i="43"/>
  <c r="BA25" i="43"/>
  <c r="AY25" i="43"/>
  <c r="AX25" i="43"/>
  <c r="AV25" i="43"/>
  <c r="AU25" i="43"/>
  <c r="AS25" i="43"/>
  <c r="AR25" i="43"/>
  <c r="AP25" i="43"/>
  <c r="AO25" i="43"/>
  <c r="AM25" i="43"/>
  <c r="AL25" i="43"/>
  <c r="AJ25" i="43"/>
  <c r="AI25" i="43"/>
  <c r="AG25" i="43"/>
  <c r="AF25" i="43"/>
  <c r="AD25" i="43"/>
  <c r="AC25" i="43"/>
  <c r="AA25" i="43"/>
  <c r="Z25" i="43"/>
  <c r="X25" i="43"/>
  <c r="W25" i="43"/>
  <c r="U25" i="43"/>
  <c r="T25" i="43"/>
  <c r="R25" i="43"/>
  <c r="Q25" i="43"/>
  <c r="O25" i="43"/>
  <c r="N25" i="43"/>
  <c r="L25" i="43"/>
  <c r="K25" i="43"/>
  <c r="I25" i="43"/>
  <c r="H25" i="43"/>
  <c r="F25" i="43"/>
  <c r="BB24" i="43"/>
  <c r="BA24" i="43"/>
  <c r="AY24" i="43"/>
  <c r="AX24" i="43"/>
  <c r="AV24" i="43"/>
  <c r="AU24" i="43"/>
  <c r="AS24" i="43"/>
  <c r="AR24" i="43"/>
  <c r="AP24" i="43"/>
  <c r="AO24" i="43"/>
  <c r="AM24" i="43"/>
  <c r="AL24" i="43"/>
  <c r="AJ24" i="43"/>
  <c r="AI24" i="43"/>
  <c r="AG24" i="43"/>
  <c r="AF24" i="43"/>
  <c r="AD24" i="43"/>
  <c r="AC24" i="43"/>
  <c r="AA24" i="43"/>
  <c r="Z24" i="43"/>
  <c r="X24" i="43"/>
  <c r="W24" i="43"/>
  <c r="U24" i="43"/>
  <c r="T24" i="43"/>
  <c r="R24" i="43"/>
  <c r="Q24" i="43"/>
  <c r="O24" i="43"/>
  <c r="N24" i="43"/>
  <c r="L24" i="43"/>
  <c r="K24" i="43"/>
  <c r="I24" i="43"/>
  <c r="H24" i="43"/>
  <c r="F24" i="43"/>
  <c r="BB23" i="43"/>
  <c r="BA23" i="43"/>
  <c r="AY23" i="43"/>
  <c r="AX23" i="43"/>
  <c r="AV23" i="43"/>
  <c r="AU23" i="43"/>
  <c r="AS23" i="43"/>
  <c r="AR23" i="43"/>
  <c r="AP23" i="43"/>
  <c r="AO23" i="43"/>
  <c r="AM23" i="43"/>
  <c r="AL23" i="43"/>
  <c r="AJ23" i="43"/>
  <c r="AI23" i="43"/>
  <c r="AG23" i="43"/>
  <c r="AF23" i="43"/>
  <c r="AD23" i="43"/>
  <c r="AC23" i="43"/>
  <c r="AA23" i="43"/>
  <c r="Z23" i="43"/>
  <c r="X23" i="43"/>
  <c r="W23" i="43"/>
  <c r="U23" i="43"/>
  <c r="T23" i="43"/>
  <c r="R23" i="43"/>
  <c r="Q23" i="43"/>
  <c r="O23" i="43"/>
  <c r="N23" i="43"/>
  <c r="L23" i="43"/>
  <c r="K23" i="43"/>
  <c r="I23" i="43"/>
  <c r="H23" i="43"/>
  <c r="F23" i="43"/>
  <c r="BB22" i="43"/>
  <c r="BA22" i="43"/>
  <c r="AY22" i="43"/>
  <c r="AX22" i="43"/>
  <c r="AV22" i="43"/>
  <c r="AU22" i="43"/>
  <c r="AS22" i="43"/>
  <c r="AR22" i="43"/>
  <c r="AP22" i="43"/>
  <c r="AO22" i="43"/>
  <c r="AM22" i="43"/>
  <c r="AL22" i="43"/>
  <c r="AJ22" i="43"/>
  <c r="AI22" i="43"/>
  <c r="AG22" i="43"/>
  <c r="AF22" i="43"/>
  <c r="AD22" i="43"/>
  <c r="AC22" i="43"/>
  <c r="AA22" i="43"/>
  <c r="Z22" i="43"/>
  <c r="X22" i="43"/>
  <c r="W22" i="43"/>
  <c r="U22" i="43"/>
  <c r="T22" i="43"/>
  <c r="R22" i="43"/>
  <c r="Q22" i="43"/>
  <c r="O22" i="43"/>
  <c r="N22" i="43"/>
  <c r="L22" i="43"/>
  <c r="K22" i="43"/>
  <c r="I22" i="43"/>
  <c r="H22" i="43"/>
  <c r="F22" i="43"/>
  <c r="BB21" i="43"/>
  <c r="BA21" i="43"/>
  <c r="AY21" i="43"/>
  <c r="AX21" i="43"/>
  <c r="AV21" i="43"/>
  <c r="AU21" i="43"/>
  <c r="AS21" i="43"/>
  <c r="AR21" i="43"/>
  <c r="AP21" i="43"/>
  <c r="AO21" i="43"/>
  <c r="AM21" i="43"/>
  <c r="AL21" i="43"/>
  <c r="AJ21" i="43"/>
  <c r="AI21" i="43"/>
  <c r="AG21" i="43"/>
  <c r="AF21" i="43"/>
  <c r="AD21" i="43"/>
  <c r="AC21" i="43"/>
  <c r="AA21" i="43"/>
  <c r="Z21" i="43"/>
  <c r="X21" i="43"/>
  <c r="W21" i="43"/>
  <c r="U21" i="43"/>
  <c r="T21" i="43"/>
  <c r="R21" i="43"/>
  <c r="Q21" i="43"/>
  <c r="O21" i="43"/>
  <c r="N21" i="43"/>
  <c r="L21" i="43"/>
  <c r="K21" i="43"/>
  <c r="I21" i="43"/>
  <c r="H21" i="43"/>
  <c r="F21" i="43"/>
  <c r="BB18" i="43"/>
  <c r="BA18" i="43"/>
  <c r="AY18" i="43"/>
  <c r="AX18" i="43"/>
  <c r="AV18" i="43"/>
  <c r="AU18" i="43"/>
  <c r="AS18" i="43"/>
  <c r="AR18" i="43"/>
  <c r="AP18" i="43"/>
  <c r="AO18" i="43"/>
  <c r="AM18" i="43"/>
  <c r="AL18" i="43"/>
  <c r="AJ18" i="43"/>
  <c r="AI18" i="43"/>
  <c r="AG18" i="43"/>
  <c r="AF18" i="43"/>
  <c r="AD18" i="43"/>
  <c r="AC18" i="43"/>
  <c r="AA18" i="43"/>
  <c r="Z18" i="43"/>
  <c r="X18" i="43"/>
  <c r="W18" i="43"/>
  <c r="U18" i="43"/>
  <c r="T18" i="43"/>
  <c r="R18" i="43"/>
  <c r="Q18" i="43"/>
  <c r="O18" i="43"/>
  <c r="N18" i="43"/>
  <c r="L18" i="43"/>
  <c r="K18" i="43"/>
  <c r="I18" i="43"/>
  <c r="H18" i="43"/>
  <c r="F18" i="43"/>
  <c r="BB17" i="43"/>
  <c r="BA17" i="43"/>
  <c r="AY17" i="43"/>
  <c r="AX17" i="43"/>
  <c r="AV17" i="43"/>
  <c r="AU17" i="43"/>
  <c r="AS17" i="43"/>
  <c r="AR17" i="43"/>
  <c r="AP17" i="43"/>
  <c r="AO17" i="43"/>
  <c r="AM17" i="43"/>
  <c r="AL17" i="43"/>
  <c r="AJ17" i="43"/>
  <c r="AI17" i="43"/>
  <c r="AG17" i="43"/>
  <c r="AF17" i="43"/>
  <c r="AD17" i="43"/>
  <c r="AC17" i="43"/>
  <c r="AA17" i="43"/>
  <c r="Z17" i="43"/>
  <c r="X17" i="43"/>
  <c r="W17" i="43"/>
  <c r="U17" i="43"/>
  <c r="T17" i="43"/>
  <c r="R17" i="43"/>
  <c r="Q17" i="43"/>
  <c r="O17" i="43"/>
  <c r="N17" i="43"/>
  <c r="L17" i="43"/>
  <c r="K17" i="43"/>
  <c r="I17" i="43"/>
  <c r="H17" i="43"/>
  <c r="F17" i="43"/>
  <c r="BB16" i="43"/>
  <c r="BA16" i="43"/>
  <c r="BA19" i="43" s="1"/>
  <c r="AY16" i="43"/>
  <c r="AX16" i="43"/>
  <c r="AV16" i="43"/>
  <c r="AU16" i="43"/>
  <c r="AU19" i="43" s="1"/>
  <c r="AS16" i="43"/>
  <c r="AR16" i="43"/>
  <c r="AP16" i="43"/>
  <c r="AO16" i="43"/>
  <c r="AO19" i="43" s="1"/>
  <c r="AM16" i="43"/>
  <c r="AL16" i="43"/>
  <c r="AJ16" i="43"/>
  <c r="AI16" i="43"/>
  <c r="AI19" i="43" s="1"/>
  <c r="AG16" i="43"/>
  <c r="AF16" i="43"/>
  <c r="AD16" i="43"/>
  <c r="AC16" i="43"/>
  <c r="AC19" i="43" s="1"/>
  <c r="AA16" i="43"/>
  <c r="Z16" i="43"/>
  <c r="X16" i="43"/>
  <c r="W16" i="43"/>
  <c r="W19" i="43" s="1"/>
  <c r="U16" i="43"/>
  <c r="T16" i="43"/>
  <c r="R16" i="43"/>
  <c r="Q16" i="43"/>
  <c r="Q19" i="43" s="1"/>
  <c r="O16" i="43"/>
  <c r="N16" i="43"/>
  <c r="L16" i="43"/>
  <c r="K16" i="43"/>
  <c r="K19" i="43" s="1"/>
  <c r="I16" i="43"/>
  <c r="H16" i="43"/>
  <c r="F16" i="43"/>
  <c r="BB15" i="43"/>
  <c r="BA15" i="43"/>
  <c r="AY15" i="43"/>
  <c r="AX15" i="43"/>
  <c r="AV15" i="43"/>
  <c r="AU15" i="43"/>
  <c r="AS15" i="43"/>
  <c r="AR15" i="43"/>
  <c r="AP15" i="43"/>
  <c r="AO15" i="43"/>
  <c r="AM15" i="43"/>
  <c r="AL15" i="43"/>
  <c r="AJ15" i="43"/>
  <c r="AI15" i="43"/>
  <c r="AG15" i="43"/>
  <c r="AF15" i="43"/>
  <c r="AD15" i="43"/>
  <c r="AC15" i="43"/>
  <c r="AA15" i="43"/>
  <c r="Z15" i="43"/>
  <c r="X15" i="43"/>
  <c r="W15" i="43"/>
  <c r="U15" i="43"/>
  <c r="T15" i="43"/>
  <c r="R15" i="43"/>
  <c r="Q15" i="43"/>
  <c r="O15" i="43"/>
  <c r="N15" i="43"/>
  <c r="L15" i="43"/>
  <c r="K15" i="43"/>
  <c r="I15" i="43"/>
  <c r="H15" i="43"/>
  <c r="F15" i="43"/>
  <c r="F19" i="43" s="1"/>
  <c r="BB12" i="43"/>
  <c r="BA12" i="43"/>
  <c r="AY12" i="43"/>
  <c r="AX12" i="43"/>
  <c r="AV12" i="43"/>
  <c r="AU12" i="43"/>
  <c r="AS12" i="43"/>
  <c r="AR12" i="43"/>
  <c r="AP12" i="43"/>
  <c r="AO12" i="43"/>
  <c r="AM12" i="43"/>
  <c r="AL12" i="43"/>
  <c r="AJ12" i="43"/>
  <c r="AI12" i="43"/>
  <c r="AG12" i="43"/>
  <c r="AF12" i="43"/>
  <c r="AD12" i="43"/>
  <c r="AC12" i="43"/>
  <c r="AA12" i="43"/>
  <c r="Z12" i="43"/>
  <c r="X12" i="43"/>
  <c r="W12" i="43"/>
  <c r="U12" i="43"/>
  <c r="T12" i="43"/>
  <c r="R12" i="43"/>
  <c r="Q12" i="43"/>
  <c r="O12" i="43"/>
  <c r="N12" i="43"/>
  <c r="L12" i="43"/>
  <c r="K12" i="43"/>
  <c r="I12" i="43"/>
  <c r="H12" i="43"/>
  <c r="F12" i="43"/>
  <c r="BB11" i="43"/>
  <c r="BA11" i="43"/>
  <c r="AY11" i="43"/>
  <c r="AX11" i="43"/>
  <c r="AV11" i="43"/>
  <c r="AU11" i="43"/>
  <c r="AS11" i="43"/>
  <c r="AR11" i="43"/>
  <c r="AP11" i="43"/>
  <c r="AO11" i="43"/>
  <c r="AM11" i="43"/>
  <c r="AL11" i="43"/>
  <c r="AJ11" i="43"/>
  <c r="AI11" i="43"/>
  <c r="AG11" i="43"/>
  <c r="AF11" i="43"/>
  <c r="AD11" i="43"/>
  <c r="AC11" i="43"/>
  <c r="AA11" i="43"/>
  <c r="Z11" i="43"/>
  <c r="X11" i="43"/>
  <c r="W11" i="43"/>
  <c r="U11" i="43"/>
  <c r="T11" i="43"/>
  <c r="R11" i="43"/>
  <c r="Q11" i="43"/>
  <c r="O11" i="43"/>
  <c r="N11" i="43"/>
  <c r="L11" i="43"/>
  <c r="K11" i="43"/>
  <c r="I11" i="43"/>
  <c r="H11" i="43"/>
  <c r="F11" i="43"/>
  <c r="BB10" i="43"/>
  <c r="BA10" i="43"/>
  <c r="AY10" i="43"/>
  <c r="AX10" i="43"/>
  <c r="AV10" i="43"/>
  <c r="AU10" i="43"/>
  <c r="AS10" i="43"/>
  <c r="AR10" i="43"/>
  <c r="AP10" i="43"/>
  <c r="AO10" i="43"/>
  <c r="AM10" i="43"/>
  <c r="AL10" i="43"/>
  <c r="AJ10" i="43"/>
  <c r="AI10" i="43"/>
  <c r="AG10" i="43"/>
  <c r="AF10" i="43"/>
  <c r="AD10" i="43"/>
  <c r="AC10" i="43"/>
  <c r="AA10" i="43"/>
  <c r="Z10" i="43"/>
  <c r="X10" i="43"/>
  <c r="W10" i="43"/>
  <c r="U10" i="43"/>
  <c r="T10" i="43"/>
  <c r="R10" i="43"/>
  <c r="Q10" i="43"/>
  <c r="O10" i="43"/>
  <c r="N10" i="43"/>
  <c r="L10" i="43"/>
  <c r="K10" i="43"/>
  <c r="I10" i="43"/>
  <c r="H10" i="43"/>
  <c r="F10" i="43"/>
  <c r="BB9" i="43"/>
  <c r="BA9" i="43"/>
  <c r="AY9" i="43"/>
  <c r="AX9" i="43"/>
  <c r="AV9" i="43"/>
  <c r="AU9" i="43"/>
  <c r="AS9" i="43"/>
  <c r="AR9" i="43"/>
  <c r="AP9" i="43"/>
  <c r="AO9" i="43"/>
  <c r="AM9" i="43"/>
  <c r="AL9" i="43"/>
  <c r="AJ9" i="43"/>
  <c r="AI9" i="43"/>
  <c r="AG9" i="43"/>
  <c r="AF9" i="43"/>
  <c r="AD9" i="43"/>
  <c r="AC9" i="43"/>
  <c r="AA9" i="43"/>
  <c r="Z9" i="43"/>
  <c r="X9" i="43"/>
  <c r="W9" i="43"/>
  <c r="U9" i="43"/>
  <c r="T9" i="43"/>
  <c r="R9" i="43"/>
  <c r="Q9" i="43"/>
  <c r="O9" i="43"/>
  <c r="N9" i="43"/>
  <c r="L9" i="43"/>
  <c r="K9" i="43"/>
  <c r="I9" i="43"/>
  <c r="H9" i="43"/>
  <c r="F9" i="43"/>
  <c r="BB8" i="43"/>
  <c r="BA8" i="43"/>
  <c r="AY8" i="43"/>
  <c r="AX8" i="43"/>
  <c r="AV8" i="43"/>
  <c r="AU8" i="43"/>
  <c r="AS8" i="43"/>
  <c r="AR8" i="43"/>
  <c r="AP8" i="43"/>
  <c r="AO8" i="43"/>
  <c r="AM8" i="43"/>
  <c r="AL8" i="43"/>
  <c r="AJ8" i="43"/>
  <c r="AI8" i="43"/>
  <c r="AG8" i="43"/>
  <c r="AF8" i="43"/>
  <c r="AD8" i="43"/>
  <c r="AC8" i="43"/>
  <c r="AA8" i="43"/>
  <c r="Z8" i="43"/>
  <c r="X8" i="43"/>
  <c r="W8" i="43"/>
  <c r="U8" i="43"/>
  <c r="T8" i="43"/>
  <c r="R8" i="43"/>
  <c r="Q8" i="43"/>
  <c r="O8" i="43"/>
  <c r="N8" i="43"/>
  <c r="L8" i="43"/>
  <c r="K8" i="43"/>
  <c r="I8" i="43"/>
  <c r="H8" i="43"/>
  <c r="F8" i="43"/>
  <c r="BB7" i="43"/>
  <c r="BA7" i="43"/>
  <c r="AY7" i="43"/>
  <c r="AX7" i="43"/>
  <c r="AV7" i="43"/>
  <c r="AU7" i="43"/>
  <c r="AS7" i="43"/>
  <c r="AR7" i="43"/>
  <c r="AP7" i="43"/>
  <c r="AO7" i="43"/>
  <c r="AM7" i="43"/>
  <c r="AL7" i="43"/>
  <c r="AJ7" i="43"/>
  <c r="AI7" i="43"/>
  <c r="AG7" i="43"/>
  <c r="AF7" i="43"/>
  <c r="AD7" i="43"/>
  <c r="AC7" i="43"/>
  <c r="AA7" i="43"/>
  <c r="Z7" i="43"/>
  <c r="X7" i="43"/>
  <c r="W7" i="43"/>
  <c r="U7" i="43"/>
  <c r="T7" i="43"/>
  <c r="R7" i="43"/>
  <c r="Q7" i="43"/>
  <c r="O7" i="43"/>
  <c r="N7" i="43"/>
  <c r="L7" i="43"/>
  <c r="K7" i="43"/>
  <c r="I7" i="43"/>
  <c r="H7" i="43"/>
  <c r="F7" i="43"/>
  <c r="H41" i="43" l="1"/>
  <c r="N41" i="43"/>
  <c r="T41" i="43"/>
  <c r="Z41" i="43"/>
  <c r="AF41" i="43"/>
  <c r="AL41" i="43"/>
  <c r="AR41" i="43"/>
  <c r="AX41" i="43"/>
  <c r="F41" i="43"/>
  <c r="H86" i="43"/>
  <c r="N86" i="43"/>
  <c r="T86" i="43"/>
  <c r="Z86" i="43"/>
  <c r="AF86" i="43"/>
  <c r="AL86" i="43"/>
  <c r="AR86" i="43"/>
  <c r="AX86" i="43"/>
  <c r="K98" i="43"/>
  <c r="Q98" i="43"/>
  <c r="W98" i="43"/>
  <c r="AC98" i="43"/>
  <c r="AI98" i="43"/>
  <c r="AO98" i="43"/>
  <c r="AU98" i="43"/>
  <c r="BA98" i="43"/>
  <c r="K123" i="43"/>
  <c r="Q123" i="43"/>
  <c r="W123" i="43"/>
  <c r="AC123" i="43"/>
  <c r="AI123" i="43"/>
  <c r="AO123" i="43"/>
  <c r="AU123" i="43"/>
  <c r="BA123" i="43"/>
  <c r="K128" i="43"/>
  <c r="Q128" i="43"/>
  <c r="W128" i="43"/>
  <c r="AC128" i="43"/>
  <c r="AI128" i="43"/>
  <c r="AO128" i="43"/>
  <c r="AF162" i="43"/>
  <c r="H223" i="43"/>
  <c r="N223" i="43"/>
  <c r="T223" i="43"/>
  <c r="Z223" i="43"/>
  <c r="AF223" i="43"/>
  <c r="AL223" i="43"/>
  <c r="AR223" i="43"/>
  <c r="AX223" i="43"/>
  <c r="K239" i="43"/>
  <c r="Q239" i="43"/>
  <c r="W239" i="43"/>
  <c r="AC239" i="43"/>
  <c r="AI239" i="43"/>
  <c r="AO239" i="43"/>
  <c r="AU239" i="43"/>
  <c r="BA239" i="43"/>
  <c r="F288" i="43"/>
  <c r="H340" i="43"/>
  <c r="N340" i="43"/>
  <c r="T340" i="43"/>
  <c r="Z340" i="43"/>
  <c r="AF340" i="43"/>
  <c r="AL340" i="43"/>
  <c r="AR340" i="43"/>
  <c r="AX340" i="43"/>
  <c r="K30" i="43"/>
  <c r="Q30" i="43"/>
  <c r="W30" i="43"/>
  <c r="AC30" i="43"/>
  <c r="AI30" i="43"/>
  <c r="AO30" i="43"/>
  <c r="AU30" i="43"/>
  <c r="BA30" i="43"/>
  <c r="H52" i="43"/>
  <c r="N52" i="43"/>
  <c r="T52" i="43"/>
  <c r="Z52" i="43"/>
  <c r="AF52" i="43"/>
  <c r="AL52" i="43"/>
  <c r="AR52" i="43"/>
  <c r="AX52" i="43"/>
  <c r="F52" i="43"/>
  <c r="F56" i="43"/>
  <c r="H61" i="43"/>
  <c r="N61" i="43"/>
  <c r="T61" i="43"/>
  <c r="Z61" i="43"/>
  <c r="AF61" i="43"/>
  <c r="AL61" i="43"/>
  <c r="AR61" i="43"/>
  <c r="AX61" i="43"/>
  <c r="H69" i="43"/>
  <c r="N69" i="43"/>
  <c r="T69" i="43"/>
  <c r="Z69" i="43"/>
  <c r="AF69" i="43"/>
  <c r="AL69" i="43"/>
  <c r="AR69" i="43"/>
  <c r="AX69" i="43"/>
  <c r="H77" i="43"/>
  <c r="N77" i="43"/>
  <c r="T77" i="43"/>
  <c r="Z77" i="43"/>
  <c r="AF77" i="43"/>
  <c r="AL77" i="43"/>
  <c r="AR77" i="43"/>
  <c r="AX77" i="43"/>
  <c r="K86" i="43"/>
  <c r="Q86" i="43"/>
  <c r="W86" i="43"/>
  <c r="AC86" i="43"/>
  <c r="AI86" i="43"/>
  <c r="AO86" i="43"/>
  <c r="AU86" i="43"/>
  <c r="BA86" i="43"/>
  <c r="F92" i="43"/>
  <c r="K92" i="43"/>
  <c r="Q92" i="43"/>
  <c r="W92" i="43"/>
  <c r="AC92" i="43"/>
  <c r="AI92" i="43"/>
  <c r="AO92" i="43"/>
  <c r="AU92" i="43"/>
  <c r="BA92" i="43"/>
  <c r="F98" i="43"/>
  <c r="F110" i="43"/>
  <c r="K110" i="43"/>
  <c r="Q110" i="43"/>
  <c r="W110" i="43"/>
  <c r="AC110" i="43"/>
  <c r="AI110" i="43"/>
  <c r="AO110" i="43"/>
  <c r="AU110" i="43"/>
  <c r="BA110" i="43"/>
  <c r="F123" i="43"/>
  <c r="F128" i="43"/>
  <c r="T162" i="43"/>
  <c r="AR162" i="43"/>
  <c r="H191" i="43"/>
  <c r="N191" i="43"/>
  <c r="T191" i="43"/>
  <c r="Z191" i="43"/>
  <c r="AF191" i="43"/>
  <c r="AL191" i="43"/>
  <c r="AR191" i="43"/>
  <c r="AX191" i="43"/>
  <c r="H19" i="43"/>
  <c r="N19" i="43"/>
  <c r="T19" i="43"/>
  <c r="Z19" i="43"/>
  <c r="AF19" i="43"/>
  <c r="AL19" i="43"/>
  <c r="AR19" i="43"/>
  <c r="AX19" i="43"/>
  <c r="H30" i="43"/>
  <c r="N30" i="43"/>
  <c r="T30" i="43"/>
  <c r="Z30" i="43"/>
  <c r="AF30" i="43"/>
  <c r="AL30" i="43"/>
  <c r="AR30" i="43"/>
  <c r="AX30" i="43"/>
  <c r="F30" i="43"/>
  <c r="K52" i="43"/>
  <c r="Q52" i="43"/>
  <c r="W52" i="43"/>
  <c r="AC52" i="43"/>
  <c r="AI52" i="43"/>
  <c r="AO52" i="43"/>
  <c r="AU52" i="43"/>
  <c r="BA52" i="43"/>
  <c r="F61" i="43"/>
  <c r="H65" i="43"/>
  <c r="N65" i="43"/>
  <c r="T65" i="43"/>
  <c r="Z65" i="43"/>
  <c r="AF65" i="43"/>
  <c r="AL65" i="43"/>
  <c r="AR65" i="43"/>
  <c r="AX65" i="43"/>
  <c r="K69" i="43"/>
  <c r="Q69" i="43"/>
  <c r="W69" i="43"/>
  <c r="AC69" i="43"/>
  <c r="AI69" i="43"/>
  <c r="AO69" i="43"/>
  <c r="AU69" i="43"/>
  <c r="BA69" i="43"/>
  <c r="H73" i="43"/>
  <c r="N73" i="43"/>
  <c r="T73" i="43"/>
  <c r="Z73" i="43"/>
  <c r="AF73" i="43"/>
  <c r="AL73" i="43"/>
  <c r="AR73" i="43"/>
  <c r="AX73" i="43"/>
  <c r="K77" i="43"/>
  <c r="Q77" i="43"/>
  <c r="W77" i="43"/>
  <c r="AC77" i="43"/>
  <c r="AI77" i="43"/>
  <c r="AO77" i="43"/>
  <c r="AU77" i="43"/>
  <c r="BA77" i="43"/>
  <c r="H128" i="43"/>
  <c r="N128" i="43"/>
  <c r="T128" i="43"/>
  <c r="Z128" i="43"/>
  <c r="AF128" i="43"/>
  <c r="AL128" i="43"/>
  <c r="AR128" i="43"/>
  <c r="H146" i="43"/>
  <c r="N146" i="43"/>
  <c r="T146" i="43"/>
  <c r="Z146" i="43"/>
  <c r="AF146" i="43"/>
  <c r="AL146" i="43"/>
  <c r="AR146" i="43"/>
  <c r="AX146" i="43"/>
  <c r="W150" i="43"/>
  <c r="AU150" i="43"/>
  <c r="T395" i="43"/>
  <c r="AR395" i="43"/>
  <c r="K364" i="43"/>
  <c r="Q364" i="43"/>
  <c r="W364" i="43"/>
  <c r="AC364" i="43"/>
  <c r="AI364" i="43"/>
  <c r="AO364" i="43"/>
  <c r="AU364" i="43"/>
  <c r="BA364" i="43"/>
  <c r="K378" i="43"/>
  <c r="AI378" i="43"/>
  <c r="H389" i="43"/>
  <c r="N389" i="43"/>
  <c r="T389" i="43"/>
  <c r="Z389" i="43"/>
  <c r="AF389" i="43"/>
  <c r="AL389" i="43"/>
  <c r="AR389" i="43"/>
  <c r="AX389" i="43"/>
  <c r="F389" i="43"/>
  <c r="F402" i="43"/>
  <c r="K409" i="43"/>
  <c r="Q409" i="43"/>
  <c r="W409" i="43"/>
  <c r="AC409" i="43"/>
  <c r="AI409" i="43"/>
  <c r="AO409" i="43"/>
  <c r="AU409" i="43"/>
  <c r="BA409" i="43"/>
  <c r="F423" i="43"/>
  <c r="K423" i="43"/>
  <c r="Q423" i="43"/>
  <c r="W423" i="43"/>
  <c r="AC423" i="43"/>
  <c r="AI423" i="43"/>
  <c r="AO423" i="43"/>
  <c r="AU423" i="43"/>
  <c r="BA423" i="43"/>
  <c r="N162" i="43"/>
  <c r="Z162" i="43"/>
  <c r="AL162" i="43"/>
  <c r="AX162" i="43"/>
  <c r="F239" i="43"/>
  <c r="K288" i="43"/>
  <c r="Q288" i="43"/>
  <c r="W288" i="43"/>
  <c r="AC288" i="43"/>
  <c r="AI288" i="43"/>
  <c r="AO288" i="43"/>
  <c r="AU288" i="43"/>
  <c r="BA288" i="43"/>
  <c r="F340" i="43"/>
  <c r="K340" i="43"/>
  <c r="Q340" i="43"/>
  <c r="W340" i="43"/>
  <c r="AC340" i="43"/>
  <c r="AI340" i="43"/>
  <c r="AO340" i="43"/>
  <c r="AU340" i="43"/>
  <c r="BA340" i="43"/>
  <c r="N395" i="43"/>
  <c r="Z395" i="43"/>
  <c r="AL395" i="43"/>
  <c r="AX395" i="43"/>
  <c r="F409" i="43"/>
  <c r="K427" i="43"/>
  <c r="Q427" i="43"/>
  <c r="W427" i="43"/>
  <c r="AC427" i="43"/>
  <c r="AI427" i="43"/>
  <c r="AO427" i="43"/>
  <c r="AU427" i="43"/>
  <c r="BA427" i="43"/>
  <c r="K445" i="43"/>
  <c r="Q445" i="43"/>
  <c r="W445" i="43"/>
  <c r="AC445" i="43"/>
  <c r="AI445" i="43"/>
  <c r="AO445" i="43"/>
  <c r="AU445" i="43"/>
  <c r="BA445" i="43"/>
  <c r="F461" i="43"/>
  <c r="Q461" i="43"/>
  <c r="AC461" i="43"/>
  <c r="AO461" i="43"/>
  <c r="BA461" i="43"/>
  <c r="F487" i="43"/>
  <c r="Q487" i="43"/>
  <c r="AC487" i="43"/>
  <c r="AO487" i="43"/>
  <c r="BA487" i="43"/>
  <c r="H451" i="43"/>
  <c r="N451" i="43"/>
  <c r="T451" i="43"/>
  <c r="Z451" i="43"/>
  <c r="AF451" i="43"/>
  <c r="AL451" i="43"/>
  <c r="AR451" i="43"/>
  <c r="AX451" i="43"/>
  <c r="H461" i="43"/>
  <c r="N461" i="43"/>
  <c r="T461" i="43"/>
  <c r="Z461" i="43"/>
  <c r="AF461" i="43"/>
  <c r="AL461" i="43"/>
  <c r="AR461" i="43"/>
  <c r="AX461" i="43"/>
  <c r="K470" i="43"/>
  <c r="Q470" i="43"/>
  <c r="W470" i="43"/>
  <c r="AC470" i="43"/>
  <c r="AI470" i="43"/>
  <c r="AO470" i="43"/>
  <c r="AU470" i="43"/>
  <c r="BA470" i="43"/>
  <c r="H481" i="43"/>
  <c r="N481" i="43"/>
  <c r="T481" i="43"/>
  <c r="Z481" i="43"/>
  <c r="AF481" i="43"/>
  <c r="AL481" i="43"/>
  <c r="AR481" i="43"/>
  <c r="AX481" i="43"/>
  <c r="H487" i="43"/>
  <c r="N487" i="43"/>
  <c r="T487" i="43"/>
  <c r="Z487" i="43"/>
  <c r="AF487" i="43"/>
  <c r="AL487" i="43"/>
  <c r="AR487" i="43"/>
  <c r="AX487" i="43"/>
  <c r="H492" i="43"/>
  <c r="N492" i="43"/>
  <c r="T492" i="43"/>
  <c r="Z492" i="43"/>
  <c r="AF492" i="43"/>
  <c r="AL492" i="43"/>
  <c r="AR492" i="43"/>
  <c r="AX492" i="43"/>
  <c r="AH533" i="45"/>
  <c r="H150" i="43"/>
  <c r="N150" i="43"/>
  <c r="T150" i="43"/>
  <c r="Z150" i="43"/>
  <c r="AF150" i="43"/>
  <c r="AL150" i="43"/>
  <c r="AR150" i="43"/>
  <c r="AX150" i="43"/>
  <c r="K162" i="43"/>
  <c r="Q162" i="43"/>
  <c r="W162" i="43"/>
  <c r="AC162" i="43"/>
  <c r="AI162" i="43"/>
  <c r="AO162" i="43"/>
  <c r="AU162" i="43"/>
  <c r="BA162" i="43"/>
  <c r="H239" i="43"/>
  <c r="N239" i="43"/>
  <c r="T239" i="43"/>
  <c r="Z239" i="43"/>
  <c r="AF239" i="43"/>
  <c r="AL239" i="43"/>
  <c r="AR239" i="43"/>
  <c r="AX239" i="43"/>
  <c r="F364" i="43"/>
  <c r="F378" i="43"/>
  <c r="Q378" i="43"/>
  <c r="AC378" i="43"/>
  <c r="AO378" i="43"/>
  <c r="BA378" i="43"/>
  <c r="K395" i="43"/>
  <c r="Q395" i="43"/>
  <c r="W395" i="43"/>
  <c r="AC395" i="43"/>
  <c r="AI395" i="43"/>
  <c r="AO395" i="43"/>
  <c r="AU395" i="43"/>
  <c r="BA395" i="43"/>
  <c r="N409" i="43"/>
  <c r="Z409" i="43"/>
  <c r="AL409" i="43"/>
  <c r="AX409" i="43"/>
  <c r="N427" i="43"/>
  <c r="Z427" i="43"/>
  <c r="AL427" i="43"/>
  <c r="AX427" i="43"/>
  <c r="H445" i="43"/>
  <c r="N445" i="43"/>
  <c r="T445" i="43"/>
  <c r="Z445" i="43"/>
  <c r="AF445" i="43"/>
  <c r="AL445" i="43"/>
  <c r="AR445" i="43"/>
  <c r="AX445" i="43"/>
  <c r="F445" i="43"/>
  <c r="F470" i="43"/>
  <c r="F475" i="43"/>
  <c r="K475" i="43"/>
  <c r="Q475" i="43"/>
  <c r="W475" i="43"/>
  <c r="AC475" i="43"/>
  <c r="AI475" i="43"/>
  <c r="AO475" i="43"/>
  <c r="AU475" i="43"/>
  <c r="BA475" i="43"/>
  <c r="AB441" i="45"/>
  <c r="AB440" i="45"/>
  <c r="U461" i="45" s="1"/>
  <c r="AB439" i="45"/>
  <c r="AB478" i="45"/>
  <c r="AB477" i="45"/>
  <c r="U428" i="45"/>
  <c r="U543" i="45"/>
  <c r="U641" i="45"/>
  <c r="AH501" i="45"/>
  <c r="AE453" i="45"/>
  <c r="AH572" i="45"/>
  <c r="AH573" i="45"/>
  <c r="AH574" i="45"/>
  <c r="AH575" i="45"/>
  <c r="AH587" i="45"/>
  <c r="AH588" i="45"/>
  <c r="AH589" i="45"/>
  <c r="AH590" i="45"/>
  <c r="AH591" i="45"/>
  <c r="AH592" i="45"/>
  <c r="AH593" i="45"/>
  <c r="AH594" i="45"/>
  <c r="AH595" i="45"/>
  <c r="AH541" i="45"/>
  <c r="H13" i="43"/>
  <c r="H494" i="43" s="1"/>
  <c r="T13" i="43"/>
  <c r="AL13" i="43"/>
  <c r="N13" i="43"/>
  <c r="Z13" i="43"/>
  <c r="Z494" i="43" s="1"/>
  <c r="AF13" i="43"/>
  <c r="AR13" i="43"/>
  <c r="AX13" i="43"/>
  <c r="F13" i="43"/>
  <c r="K13" i="43"/>
  <c r="Q13" i="43"/>
  <c r="W13" i="43"/>
  <c r="AC13" i="43"/>
  <c r="AI13" i="43"/>
  <c r="AO13" i="43"/>
  <c r="AU13" i="43"/>
  <c r="BA13" i="43"/>
  <c r="AU128" i="43"/>
  <c r="BA128" i="43"/>
  <c r="H132" i="43"/>
  <c r="N132" i="43"/>
  <c r="T132" i="43"/>
  <c r="Z132" i="43"/>
  <c r="AF132" i="43"/>
  <c r="AL132" i="43"/>
  <c r="AR132" i="43"/>
  <c r="AX132" i="43"/>
  <c r="F146" i="43"/>
  <c r="K191" i="43"/>
  <c r="Q191" i="43"/>
  <c r="W191" i="43"/>
  <c r="AC191" i="43"/>
  <c r="AI191" i="43"/>
  <c r="AO191" i="43"/>
  <c r="AU191" i="43"/>
  <c r="BA191" i="43"/>
  <c r="K223" i="43"/>
  <c r="Q223" i="43"/>
  <c r="W223" i="43"/>
  <c r="AC223" i="43"/>
  <c r="AI223" i="43"/>
  <c r="AO223" i="43"/>
  <c r="AU223" i="43"/>
  <c r="BA223" i="43"/>
  <c r="F368" i="43"/>
  <c r="K402" i="43"/>
  <c r="Q402" i="43"/>
  <c r="W402" i="43"/>
  <c r="AC402" i="43"/>
  <c r="AI402" i="43"/>
  <c r="AO402" i="43"/>
  <c r="AU402" i="43"/>
  <c r="BA402" i="43"/>
  <c r="H423" i="43"/>
  <c r="N423" i="43"/>
  <c r="T423" i="43"/>
  <c r="Z423" i="43"/>
  <c r="AF423" i="43"/>
  <c r="AL423" i="43"/>
  <c r="AR423" i="43"/>
  <c r="AX423" i="43"/>
  <c r="H440" i="43"/>
  <c r="N440" i="43"/>
  <c r="T440" i="43"/>
  <c r="Z440" i="43"/>
  <c r="AF440" i="43"/>
  <c r="AL440" i="43"/>
  <c r="AR440" i="43"/>
  <c r="AX440" i="43"/>
  <c r="F451" i="43"/>
  <c r="H475" i="43"/>
  <c r="N475" i="43"/>
  <c r="T475" i="43"/>
  <c r="Z475" i="43"/>
  <c r="AF475" i="43"/>
  <c r="AL475" i="43"/>
  <c r="AR475" i="43"/>
  <c r="AX475" i="43"/>
  <c r="F481" i="43"/>
  <c r="AH496" i="45"/>
  <c r="U505" i="45" s="1"/>
  <c r="U459" i="45"/>
  <c r="U463" i="45"/>
  <c r="AB521" i="45"/>
  <c r="AB559" i="45"/>
  <c r="AH569" i="45"/>
  <c r="AH570" i="45"/>
  <c r="AH579" i="45"/>
  <c r="AH580" i="45"/>
  <c r="AH581" i="45"/>
  <c r="AH584" i="45"/>
  <c r="AH585" i="45"/>
  <c r="AB613" i="45"/>
  <c r="U637" i="45" s="1"/>
  <c r="AB614" i="45"/>
  <c r="AH628" i="45"/>
  <c r="AH629" i="45"/>
  <c r="AH630" i="45"/>
  <c r="AB476" i="45"/>
  <c r="U503" i="45" s="1"/>
  <c r="BA494" i="43" l="1"/>
  <c r="AC494" i="43"/>
  <c r="F494" i="43"/>
  <c r="AF494" i="43"/>
  <c r="AU494" i="43"/>
  <c r="W494" i="43"/>
  <c r="AX494" i="43"/>
  <c r="N494" i="43"/>
  <c r="AR494" i="43"/>
  <c r="AL494" i="43"/>
  <c r="AO494" i="43"/>
  <c r="AO495" i="43" s="1"/>
  <c r="AO503" i="43" s="1"/>
  <c r="Q494" i="43"/>
  <c r="T494" i="43"/>
  <c r="T495" i="43" s="1"/>
  <c r="AI494" i="43"/>
  <c r="K494" i="43"/>
  <c r="K498" i="43" s="1"/>
  <c r="AB428" i="45"/>
  <c r="X18" i="46"/>
  <c r="U507" i="45"/>
  <c r="U509" i="45" s="1"/>
  <c r="U545" i="45"/>
  <c r="U547" i="45" s="1"/>
  <c r="AH632" i="45"/>
  <c r="U639" i="45" s="1"/>
  <c r="U643" i="45" s="1"/>
  <c r="BA498" i="43"/>
  <c r="BA497" i="43"/>
  <c r="BA499" i="43" s="1"/>
  <c r="BA496" i="43"/>
  <c r="AO498" i="43"/>
  <c r="AO497" i="43"/>
  <c r="AO499" i="43" s="1"/>
  <c r="AO496" i="43"/>
  <c r="AC498" i="43"/>
  <c r="AC497" i="43"/>
  <c r="AC499" i="43" s="1"/>
  <c r="AC496" i="43"/>
  <c r="AC495" i="43"/>
  <c r="Q498" i="43"/>
  <c r="Q497" i="43"/>
  <c r="Q499" i="43" s="1"/>
  <c r="Q496" i="43"/>
  <c r="Q495" i="43"/>
  <c r="F498" i="43"/>
  <c r="F496" i="43"/>
  <c r="F497" i="43"/>
  <c r="F499" i="43" s="1"/>
  <c r="AF498" i="43"/>
  <c r="AF497" i="43"/>
  <c r="AF499" i="43" s="1"/>
  <c r="AF496" i="43"/>
  <c r="T498" i="43"/>
  <c r="T496" i="43"/>
  <c r="AU498" i="43"/>
  <c r="AU497" i="43"/>
  <c r="AU499" i="43" s="1"/>
  <c r="AU496" i="43"/>
  <c r="AU495" i="43"/>
  <c r="AU503" i="43" s="1"/>
  <c r="AI498" i="43"/>
  <c r="AI497" i="43"/>
  <c r="AI499" i="43" s="1"/>
  <c r="AI496" i="43"/>
  <c r="W498" i="43"/>
  <c r="W497" i="43"/>
  <c r="W499" i="43" s="1"/>
  <c r="W496" i="43"/>
  <c r="W495" i="43"/>
  <c r="K497" i="43"/>
  <c r="K499" i="43" s="1"/>
  <c r="K495" i="43"/>
  <c r="K503" i="43" s="1"/>
  <c r="AX498" i="43"/>
  <c r="AX497" i="43"/>
  <c r="AX499" i="43" s="1"/>
  <c r="AX496" i="43"/>
  <c r="AX495" i="43"/>
  <c r="AX503" i="43" s="1"/>
  <c r="N498" i="43"/>
  <c r="N497" i="43"/>
  <c r="N499" i="43" s="1"/>
  <c r="N496" i="43"/>
  <c r="N495" i="43"/>
  <c r="N503" i="43" s="1"/>
  <c r="AR498" i="43"/>
  <c r="AR497" i="43"/>
  <c r="AR499" i="43" s="1"/>
  <c r="AR496" i="43"/>
  <c r="AR495" i="43"/>
  <c r="Z498" i="43"/>
  <c r="Z497" i="43"/>
  <c r="Z499" i="43" s="1"/>
  <c r="Z496" i="43"/>
  <c r="Z495" i="43"/>
  <c r="AL498" i="43"/>
  <c r="AL497" i="43"/>
  <c r="AL499" i="43" s="1"/>
  <c r="AL496" i="43"/>
  <c r="AL495" i="43"/>
  <c r="AL503" i="43" s="1"/>
  <c r="H498" i="43"/>
  <c r="H497" i="43"/>
  <c r="H499" i="43" s="1"/>
  <c r="H496" i="43"/>
  <c r="H495" i="43"/>
  <c r="AH596" i="45"/>
  <c r="U600" i="45" s="1"/>
  <c r="U465" i="45"/>
  <c r="AH582" i="45"/>
  <c r="U598" i="45" s="1"/>
  <c r="L11" i="29"/>
  <c r="K208" i="29"/>
  <c r="K205" i="29"/>
  <c r="K210" i="29" s="1"/>
  <c r="L210" i="29" s="1"/>
  <c r="K112" i="29"/>
  <c r="K81" i="29"/>
  <c r="L81" i="29" s="1"/>
  <c r="K53" i="29"/>
  <c r="K180" i="29"/>
  <c r="K177" i="29"/>
  <c r="K182" i="29" s="1"/>
  <c r="L182" i="29" s="1"/>
  <c r="K146" i="29"/>
  <c r="L146" i="29" s="1"/>
  <c r="K143" i="29"/>
  <c r="K148" i="29" s="1"/>
  <c r="L148" i="29" s="1"/>
  <c r="K109" i="29"/>
  <c r="K114" i="29" s="1"/>
  <c r="K78" i="29"/>
  <c r="K50" i="29"/>
  <c r="G180" i="29"/>
  <c r="G177" i="29"/>
  <c r="G182" i="29" s="1"/>
  <c r="O177" i="29"/>
  <c r="S177" i="29"/>
  <c r="W177" i="29"/>
  <c r="AA177" i="29"/>
  <c r="AE177" i="29"/>
  <c r="G143" i="29"/>
  <c r="O143" i="29"/>
  <c r="S143" i="29"/>
  <c r="H503" i="43" l="1"/>
  <c r="Z503" i="43"/>
  <c r="K496" i="43"/>
  <c r="T497" i="43"/>
  <c r="T499" i="43" s="1"/>
  <c r="T503" i="43" s="1"/>
  <c r="Q503" i="43"/>
  <c r="AC503" i="43"/>
  <c r="BA495" i="43"/>
  <c r="BA503" i="43" s="1"/>
  <c r="F495" i="43"/>
  <c r="F501" i="43" s="1"/>
  <c r="AR503" i="43"/>
  <c r="W503" i="43"/>
  <c r="AB465" i="45"/>
  <c r="Z18" i="46"/>
  <c r="AB643" i="45"/>
  <c r="AH18" i="46"/>
  <c r="AB547" i="45"/>
  <c r="AD18" i="46"/>
  <c r="AB509" i="45"/>
  <c r="AB18" i="46"/>
  <c r="L180" i="29"/>
  <c r="K23" i="29"/>
  <c r="K15" i="29"/>
  <c r="K21" i="29"/>
  <c r="K13" i="29"/>
  <c r="L112" i="29"/>
  <c r="K22" i="29"/>
  <c r="K14" i="29"/>
  <c r="K24" i="29"/>
  <c r="K16" i="29"/>
  <c r="L53" i="29"/>
  <c r="H505" i="43"/>
  <c r="H506" i="43" s="1"/>
  <c r="I506" i="43" s="1"/>
  <c r="I503" i="43"/>
  <c r="AL505" i="43"/>
  <c r="AL506" i="43" s="1"/>
  <c r="AM506" i="43" s="1"/>
  <c r="AM503" i="43"/>
  <c r="Z505" i="43"/>
  <c r="Z506" i="43" s="1"/>
  <c r="AA506" i="43" s="1"/>
  <c r="AA503" i="43"/>
  <c r="AR505" i="43"/>
  <c r="AR506" i="43" s="1"/>
  <c r="AS506" i="43" s="1"/>
  <c r="AS503" i="43"/>
  <c r="N505" i="43"/>
  <c r="N506" i="43" s="1"/>
  <c r="O506" i="43" s="1"/>
  <c r="O503" i="43"/>
  <c r="AX505" i="43"/>
  <c r="AX506" i="43" s="1"/>
  <c r="AY506" i="43" s="1"/>
  <c r="AY503" i="43"/>
  <c r="K505" i="43"/>
  <c r="K506" i="43" s="1"/>
  <c r="L506" i="43" s="1"/>
  <c r="L503" i="43"/>
  <c r="W505" i="43"/>
  <c r="W506" i="43" s="1"/>
  <c r="X506" i="43" s="1"/>
  <c r="X503" i="43"/>
  <c r="AU505" i="43"/>
  <c r="AU506" i="43" s="1"/>
  <c r="AV506" i="43" s="1"/>
  <c r="AV503" i="43"/>
  <c r="Q505" i="43"/>
  <c r="Q506" i="43" s="1"/>
  <c r="R506" i="43" s="1"/>
  <c r="R503" i="43"/>
  <c r="AC505" i="43"/>
  <c r="AC506" i="43" s="1"/>
  <c r="AD506" i="43" s="1"/>
  <c r="AD503" i="43"/>
  <c r="AO505" i="43"/>
  <c r="AO506" i="43" s="1"/>
  <c r="AP506" i="43" s="1"/>
  <c r="AP503" i="43"/>
  <c r="BA505" i="43"/>
  <c r="BA506" i="43" s="1"/>
  <c r="BB506" i="43" s="1"/>
  <c r="BB503" i="43"/>
  <c r="U602" i="45"/>
  <c r="AI495" i="43"/>
  <c r="AI503" i="43" s="1"/>
  <c r="AF495" i="43"/>
  <c r="AF503" i="43" s="1"/>
  <c r="K212" i="29"/>
  <c r="K20" i="29" s="1"/>
  <c r="L114" i="29"/>
  <c r="L208" i="29"/>
  <c r="K55" i="29"/>
  <c r="K57" i="29" s="1"/>
  <c r="K83" i="29"/>
  <c r="K85" i="29" s="1"/>
  <c r="K116" i="29"/>
  <c r="K6" i="29"/>
  <c r="K184" i="29"/>
  <c r="K19" i="29" s="1"/>
  <c r="K150" i="29"/>
  <c r="G184" i="29"/>
  <c r="H208" i="29"/>
  <c r="G205" i="29"/>
  <c r="G210" i="29" s="1"/>
  <c r="H210" i="29" s="1"/>
  <c r="H180" i="29"/>
  <c r="H182" i="29"/>
  <c r="G148" i="29"/>
  <c r="H148" i="29" s="1"/>
  <c r="G146" i="29"/>
  <c r="G22" i="29" s="1"/>
  <c r="H112" i="29"/>
  <c r="G109" i="29"/>
  <c r="G114" i="29" s="1"/>
  <c r="H114" i="29" s="1"/>
  <c r="H81" i="29"/>
  <c r="G78" i="29"/>
  <c r="G83" i="29" s="1"/>
  <c r="H83" i="29" s="1"/>
  <c r="H53" i="29"/>
  <c r="G50" i="29"/>
  <c r="G55" i="29" s="1"/>
  <c r="H55" i="29" s="1"/>
  <c r="H10" i="29"/>
  <c r="T208" i="29"/>
  <c r="P208" i="29"/>
  <c r="P180" i="29"/>
  <c r="BK264" i="29"/>
  <c r="BL264" i="29" s="1"/>
  <c r="BL208" i="29"/>
  <c r="BL180" i="29"/>
  <c r="BK148" i="29"/>
  <c r="BL148" i="29" s="1"/>
  <c r="BK210" i="29"/>
  <c r="BL182" i="29"/>
  <c r="BK146" i="29"/>
  <c r="BL146" i="29" s="1"/>
  <c r="BK81" i="29"/>
  <c r="BK78" i="29"/>
  <c r="BK83" i="29" s="1"/>
  <c r="BL83" i="29" s="1"/>
  <c r="BL53" i="29"/>
  <c r="BK50" i="29"/>
  <c r="BK55" i="29" s="1"/>
  <c r="BL55" i="29" s="1"/>
  <c r="BL9" i="29"/>
  <c r="BH208" i="29"/>
  <c r="BG205" i="29"/>
  <c r="BG210" i="29" s="1"/>
  <c r="BH210" i="29" s="1"/>
  <c r="BH180" i="29"/>
  <c r="BG182" i="29"/>
  <c r="BH182" i="29" s="1"/>
  <c r="BH146" i="29"/>
  <c r="BG143" i="29"/>
  <c r="BG148" i="29" s="1"/>
  <c r="BH148" i="29" s="1"/>
  <c r="BG112" i="29"/>
  <c r="BG109" i="29"/>
  <c r="BG114" i="29" s="1"/>
  <c r="BH114" i="29" s="1"/>
  <c r="BG81" i="29"/>
  <c r="BH81" i="29" s="1"/>
  <c r="BG78" i="29"/>
  <c r="BG83" i="29" s="1"/>
  <c r="BH83" i="29" s="1"/>
  <c r="BG53" i="29"/>
  <c r="BH53" i="29" s="1"/>
  <c r="BG50" i="29"/>
  <c r="BG55" i="29" s="1"/>
  <c r="BH55" i="29" s="1"/>
  <c r="BG23" i="29"/>
  <c r="BG19" i="29"/>
  <c r="BG15" i="29"/>
  <c r="BH9" i="29"/>
  <c r="BG6" i="29"/>
  <c r="BC208" i="29"/>
  <c r="BD208" i="29" s="1"/>
  <c r="BC205" i="29"/>
  <c r="BC210" i="29" s="1"/>
  <c r="BD210" i="29" s="1"/>
  <c r="BC180" i="29"/>
  <c r="BD180" i="29" s="1"/>
  <c r="BC177" i="29"/>
  <c r="BC182" i="29" s="1"/>
  <c r="BD182" i="29" s="1"/>
  <c r="BC146" i="29"/>
  <c r="BD146" i="29" s="1"/>
  <c r="BC143" i="29"/>
  <c r="BC148" i="29" s="1"/>
  <c r="BD148" i="29" s="1"/>
  <c r="BC112" i="29"/>
  <c r="BD112" i="29" s="1"/>
  <c r="BC109" i="29"/>
  <c r="BC114" i="29" s="1"/>
  <c r="BD114" i="29" s="1"/>
  <c r="BC81" i="29"/>
  <c r="BD81" i="29" s="1"/>
  <c r="BC78" i="29"/>
  <c r="BC83" i="29" s="1"/>
  <c r="BD83" i="29" s="1"/>
  <c r="BC53" i="29"/>
  <c r="BC50" i="29"/>
  <c r="BC55" i="29" s="1"/>
  <c r="BD55" i="29" s="1"/>
  <c r="BC22" i="29"/>
  <c r="BD9" i="29"/>
  <c r="AZ9" i="29"/>
  <c r="AY208" i="29"/>
  <c r="AY205" i="29"/>
  <c r="AY210" i="29" s="1"/>
  <c r="AZ210" i="29" s="1"/>
  <c r="AY180" i="29"/>
  <c r="AZ180" i="29" s="1"/>
  <c r="AY177" i="29"/>
  <c r="AY182" i="29" s="1"/>
  <c r="AZ182" i="29" s="1"/>
  <c r="AY146" i="29"/>
  <c r="AZ146" i="29" s="1"/>
  <c r="AY143" i="29"/>
  <c r="AY148" i="29" s="1"/>
  <c r="AZ148" i="29" s="1"/>
  <c r="AY112" i="29"/>
  <c r="AY109" i="29"/>
  <c r="AY114" i="29" s="1"/>
  <c r="AZ114" i="29" s="1"/>
  <c r="AY81" i="29"/>
  <c r="AZ81" i="29" s="1"/>
  <c r="AY78" i="29"/>
  <c r="AY83" i="29" s="1"/>
  <c r="AZ83" i="29" s="1"/>
  <c r="AY53" i="29"/>
  <c r="AY50" i="29"/>
  <c r="AY55" i="29" s="1"/>
  <c r="AZ55" i="29" s="1"/>
  <c r="T505" i="43" l="1"/>
  <c r="T506" i="43" s="1"/>
  <c r="U506" i="43" s="1"/>
  <c r="U503" i="43"/>
  <c r="S508" i="43" s="1"/>
  <c r="BH6" i="29"/>
  <c r="AF14" i="30"/>
  <c r="AN508" i="43"/>
  <c r="P508" i="43"/>
  <c r="AT508" i="43"/>
  <c r="J508" i="43"/>
  <c r="M508" i="43"/>
  <c r="Y508" i="43"/>
  <c r="G508" i="43"/>
  <c r="AZ508" i="43"/>
  <c r="AB508" i="43"/>
  <c r="V508" i="43"/>
  <c r="AW508" i="43"/>
  <c r="AQ508" i="43"/>
  <c r="AK508" i="43"/>
  <c r="AB602" i="45"/>
  <c r="AF18" i="46"/>
  <c r="BH112" i="29"/>
  <c r="BG22" i="29"/>
  <c r="BL81" i="29"/>
  <c r="BK14" i="29"/>
  <c r="BK22" i="29"/>
  <c r="BD53" i="29"/>
  <c r="BC21" i="29"/>
  <c r="AZ53" i="29"/>
  <c r="AY21" i="29"/>
  <c r="AZ112" i="29"/>
  <c r="AY22" i="29"/>
  <c r="L6" i="29"/>
  <c r="F14" i="30"/>
  <c r="AZ208" i="29"/>
  <c r="AY23" i="29"/>
  <c r="K18" i="29"/>
  <c r="K17" i="29"/>
  <c r="G150" i="29"/>
  <c r="G18" i="29" s="1"/>
  <c r="AI505" i="43"/>
  <c r="AI506" i="43" s="1"/>
  <c r="AJ506" i="43" s="1"/>
  <c r="AJ503" i="43"/>
  <c r="AF505" i="43"/>
  <c r="AF506" i="43" s="1"/>
  <c r="AG506" i="43" s="1"/>
  <c r="AG503" i="43"/>
  <c r="L55" i="29"/>
  <c r="L83" i="29"/>
  <c r="K7" i="29"/>
  <c r="F15" i="30" s="1"/>
  <c r="G14" i="29"/>
  <c r="G19" i="29"/>
  <c r="G15" i="29"/>
  <c r="G6" i="29"/>
  <c r="H146" i="29"/>
  <c r="BK212" i="29"/>
  <c r="BK6" i="29"/>
  <c r="BC14" i="29"/>
  <c r="BK268" i="29"/>
  <c r="BL210" i="29"/>
  <c r="BK184" i="29"/>
  <c r="BK57" i="29"/>
  <c r="BK17" i="29" s="1"/>
  <c r="BK85" i="29"/>
  <c r="BK150" i="29"/>
  <c r="BG57" i="29"/>
  <c r="BG85" i="29"/>
  <c r="BG116" i="29"/>
  <c r="BG18" i="29" s="1"/>
  <c r="BG13" i="29"/>
  <c r="BG14" i="29"/>
  <c r="BG21" i="29"/>
  <c r="BC23" i="29"/>
  <c r="BC13" i="29"/>
  <c r="BC57" i="29"/>
  <c r="BC85" i="29"/>
  <c r="BC116" i="29"/>
  <c r="BC150" i="29"/>
  <c r="BC184" i="29"/>
  <c r="BC212" i="29"/>
  <c r="BC19" i="29" s="1"/>
  <c r="BC6" i="29"/>
  <c r="BC15" i="29"/>
  <c r="AY13" i="29"/>
  <c r="AY57" i="29"/>
  <c r="AY85" i="29"/>
  <c r="AY116" i="29"/>
  <c r="AY150" i="29"/>
  <c r="AY184" i="29"/>
  <c r="AY212" i="29"/>
  <c r="AY19" i="29" s="1"/>
  <c r="AY6" i="29"/>
  <c r="AY14" i="29"/>
  <c r="AY15" i="29"/>
  <c r="BL6" i="29" l="1"/>
  <c r="AH14" i="30"/>
  <c r="AZ6" i="29"/>
  <c r="AB14" i="30"/>
  <c r="BD6" i="29"/>
  <c r="AD14" i="30"/>
  <c r="BK18" i="29"/>
  <c r="H6" i="29"/>
  <c r="G26" i="29" s="1"/>
  <c r="D14" i="30"/>
  <c r="AE508" i="43"/>
  <c r="AH508" i="43"/>
  <c r="G7" i="29"/>
  <c r="D15" i="30" s="1"/>
  <c r="G17" i="29"/>
  <c r="BL266" i="29"/>
  <c r="BK7" i="29"/>
  <c r="AH15" i="30" s="1"/>
  <c r="AY18" i="29"/>
  <c r="BG17" i="29"/>
  <c r="BG7" i="29"/>
  <c r="AF15" i="30" s="1"/>
  <c r="BC18" i="29"/>
  <c r="BC7" i="29"/>
  <c r="AD15" i="30" s="1"/>
  <c r="BC17" i="29"/>
  <c r="AY7" i="29"/>
  <c r="AB15" i="30" s="1"/>
  <c r="AY17" i="29"/>
  <c r="AU208" i="29" l="1"/>
  <c r="AU205" i="29"/>
  <c r="AU210" i="29" s="1"/>
  <c r="AV210" i="29" s="1"/>
  <c r="AU180" i="29"/>
  <c r="AV180" i="29" s="1"/>
  <c r="AU177" i="29"/>
  <c r="AU182" i="29" s="1"/>
  <c r="AV182" i="29" s="1"/>
  <c r="AU146" i="29"/>
  <c r="AU143" i="29"/>
  <c r="AU148" i="29" s="1"/>
  <c r="AV148" i="29" s="1"/>
  <c r="AU112" i="29"/>
  <c r="AV112" i="29" s="1"/>
  <c r="AU109" i="29"/>
  <c r="AU114" i="29" s="1"/>
  <c r="AV114" i="29" s="1"/>
  <c r="AU81" i="29"/>
  <c r="AU78" i="29"/>
  <c r="AU83" i="29" s="1"/>
  <c r="AV83" i="29" s="1"/>
  <c r="AU53" i="29"/>
  <c r="AV53" i="29" s="1"/>
  <c r="AU50" i="29"/>
  <c r="AU55" i="29" s="1"/>
  <c r="AV55" i="29" s="1"/>
  <c r="AU21" i="29"/>
  <c r="AU212" i="29" l="1"/>
  <c r="AU19" i="29" s="1"/>
  <c r="AU23" i="29"/>
  <c r="AU150" i="29"/>
  <c r="AU14" i="29"/>
  <c r="AU22" i="29"/>
  <c r="AU85" i="29"/>
  <c r="AU6" i="29"/>
  <c r="AU13" i="29"/>
  <c r="AU15" i="29"/>
  <c r="AV81" i="29"/>
  <c r="AV146" i="29"/>
  <c r="AV208" i="29"/>
  <c r="AU57" i="29"/>
  <c r="AU116" i="29"/>
  <c r="AU184" i="29"/>
  <c r="AR10" i="29"/>
  <c r="AQ143" i="29"/>
  <c r="AQ148" i="29" s="1"/>
  <c r="AR148" i="29" s="1"/>
  <c r="AQ78" i="29"/>
  <c r="AQ83" i="29" s="1"/>
  <c r="AR83" i="29" s="1"/>
  <c r="AQ208" i="29"/>
  <c r="AQ23" i="29" s="1"/>
  <c r="AQ205" i="29"/>
  <c r="AQ210" i="29" s="1"/>
  <c r="AR210" i="29" s="1"/>
  <c r="AQ180" i="29"/>
  <c r="AR180" i="29" s="1"/>
  <c r="AQ177" i="29"/>
  <c r="AQ182" i="29" s="1"/>
  <c r="AR182" i="29" s="1"/>
  <c r="AQ146" i="29"/>
  <c r="AR146" i="29" s="1"/>
  <c r="AQ112" i="29"/>
  <c r="AQ22" i="29" s="1"/>
  <c r="AQ109" i="29"/>
  <c r="AQ114" i="29" s="1"/>
  <c r="AR114" i="29" s="1"/>
  <c r="AQ81" i="29"/>
  <c r="AR81" i="29" s="1"/>
  <c r="AQ53" i="29"/>
  <c r="AQ21" i="29" s="1"/>
  <c r="AQ50" i="29"/>
  <c r="AQ55" i="29" s="1"/>
  <c r="AR55" i="29" s="1"/>
  <c r="AR53" i="29" l="1"/>
  <c r="AR208" i="29"/>
  <c r="AV6" i="29"/>
  <c r="Z14" i="30"/>
  <c r="AR112" i="29"/>
  <c r="AU17" i="29"/>
  <c r="AU7" i="29"/>
  <c r="Z15" i="30" s="1"/>
  <c r="AU18" i="29"/>
  <c r="AQ13" i="29"/>
  <c r="AQ14" i="29"/>
  <c r="AQ57" i="29"/>
  <c r="AQ85" i="29"/>
  <c r="AQ116" i="29"/>
  <c r="AQ150" i="29"/>
  <c r="AQ184" i="29"/>
  <c r="AQ212" i="29"/>
  <c r="AQ6" i="29"/>
  <c r="AQ15" i="29"/>
  <c r="AM146" i="29"/>
  <c r="AM208" i="29"/>
  <c r="AN208" i="29" s="1"/>
  <c r="AM180" i="29"/>
  <c r="AM177" i="29"/>
  <c r="AM182" i="29" s="1"/>
  <c r="AN182" i="29" s="1"/>
  <c r="AM205" i="29"/>
  <c r="AM143" i="29"/>
  <c r="AM148" i="29" s="1"/>
  <c r="AN148" i="29" s="1"/>
  <c r="AM112" i="29"/>
  <c r="AM109" i="29"/>
  <c r="AM114" i="29" s="1"/>
  <c r="AN114" i="29" s="1"/>
  <c r="AM81" i="29"/>
  <c r="AM78" i="29"/>
  <c r="AM83" i="29" s="1"/>
  <c r="AN83" i="29" s="1"/>
  <c r="AM53" i="29"/>
  <c r="AM21" i="29" s="1"/>
  <c r="AM50" i="29"/>
  <c r="AM55" i="29" s="1"/>
  <c r="AN55" i="29" s="1"/>
  <c r="AN9" i="29"/>
  <c r="AI146" i="29"/>
  <c r="AI143" i="29"/>
  <c r="AI148" i="29" s="1"/>
  <c r="AJ148" i="29" s="1"/>
  <c r="AI205" i="29"/>
  <c r="AI210" i="29" s="1"/>
  <c r="AJ210" i="29" s="1"/>
  <c r="AI177" i="29"/>
  <c r="AI182" i="29" s="1"/>
  <c r="AJ182" i="29" s="1"/>
  <c r="AI112" i="29"/>
  <c r="AI109" i="29"/>
  <c r="AI114" i="29" s="1"/>
  <c r="AJ114" i="29" s="1"/>
  <c r="AI81" i="29"/>
  <c r="AI78" i="29"/>
  <c r="AI83" i="29" s="1"/>
  <c r="AJ83" i="29" s="1"/>
  <c r="AI53" i="29"/>
  <c r="AI50" i="29"/>
  <c r="AI55" i="29" s="1"/>
  <c r="AJ55" i="29" s="1"/>
  <c r="AI23" i="29"/>
  <c r="AI19" i="29"/>
  <c r="AI15" i="29"/>
  <c r="AJ9" i="29"/>
  <c r="AE205" i="29"/>
  <c r="AE210" i="29" s="1"/>
  <c r="AE182" i="29"/>
  <c r="AE208" i="29"/>
  <c r="AF208" i="29" s="1"/>
  <c r="AE180" i="29"/>
  <c r="AF180" i="29" s="1"/>
  <c r="AE146" i="29"/>
  <c r="AF146" i="29" s="1"/>
  <c r="AE143" i="29"/>
  <c r="AE148" i="29" s="1"/>
  <c r="AE112" i="29"/>
  <c r="AF112" i="29" s="1"/>
  <c r="AE109" i="29"/>
  <c r="AE114" i="29" s="1"/>
  <c r="AF114" i="29" s="1"/>
  <c r="AE81" i="29"/>
  <c r="AF81" i="29" s="1"/>
  <c r="AE78" i="29"/>
  <c r="AE83" i="29" s="1"/>
  <c r="AE53" i="29"/>
  <c r="AF53" i="29" s="1"/>
  <c r="AE50" i="29"/>
  <c r="AE55" i="29" s="1"/>
  <c r="AF55" i="29" s="1"/>
  <c r="AE23" i="29"/>
  <c r="AE19" i="29"/>
  <c r="AE15" i="29"/>
  <c r="AF9" i="29"/>
  <c r="AB9" i="29"/>
  <c r="X9" i="29"/>
  <c r="W189" i="29"/>
  <c r="AI21" i="29" l="1"/>
  <c r="AR6" i="29"/>
  <c r="X14" i="30"/>
  <c r="AQ19" i="29"/>
  <c r="AQ18" i="29"/>
  <c r="AQ7" i="29"/>
  <c r="X15" i="30" s="1"/>
  <c r="AQ17" i="29"/>
  <c r="AM184" i="29"/>
  <c r="AM23" i="29"/>
  <c r="AN180" i="29"/>
  <c r="AM210" i="29"/>
  <c r="AN210" i="29" s="1"/>
  <c r="AM15" i="29"/>
  <c r="AM22" i="29"/>
  <c r="AM13" i="29"/>
  <c r="AM212" i="29"/>
  <c r="AM14" i="29"/>
  <c r="AM57" i="29"/>
  <c r="AM116" i="29"/>
  <c r="AM6" i="29"/>
  <c r="AM85" i="29"/>
  <c r="AM150" i="29"/>
  <c r="AN53" i="29"/>
  <c r="AN81" i="29"/>
  <c r="AN112" i="29"/>
  <c r="AN146" i="29"/>
  <c r="AI116" i="29"/>
  <c r="AI13" i="29"/>
  <c r="AI150" i="29"/>
  <c r="AI18" i="29" s="1"/>
  <c r="AI6" i="29"/>
  <c r="AI85" i="29"/>
  <c r="AI14" i="29"/>
  <c r="AI22" i="29"/>
  <c r="AI57" i="29"/>
  <c r="AJ53" i="29"/>
  <c r="AJ81" i="29"/>
  <c r="AJ112" i="29"/>
  <c r="AJ146" i="29"/>
  <c r="AJ180" i="29"/>
  <c r="AJ208" i="29"/>
  <c r="AE6" i="29"/>
  <c r="AF182" i="29"/>
  <c r="AE22" i="29"/>
  <c r="AE14" i="29"/>
  <c r="AF83" i="29"/>
  <c r="AE85" i="29"/>
  <c r="AF148" i="29"/>
  <c r="AE150" i="29"/>
  <c r="AF210" i="29"/>
  <c r="AE212" i="29"/>
  <c r="AE57" i="29"/>
  <c r="AE116" i="29"/>
  <c r="AE184" i="29"/>
  <c r="AE13" i="29"/>
  <c r="AE21" i="29"/>
  <c r="W50" i="29"/>
  <c r="W55" i="29" s="1"/>
  <c r="X55" i="29" s="1"/>
  <c r="T9" i="29"/>
  <c r="P10" i="29"/>
  <c r="S180" i="29"/>
  <c r="T180" i="29" s="1"/>
  <c r="S146" i="29"/>
  <c r="T146" i="29" s="1"/>
  <c r="S148" i="29"/>
  <c r="T148" i="29" s="1"/>
  <c r="S109" i="29"/>
  <c r="S78" i="29"/>
  <c r="S50" i="29"/>
  <c r="AA53" i="29"/>
  <c r="AB53" i="29" s="1"/>
  <c r="W53" i="29"/>
  <c r="X53" i="29" s="1"/>
  <c r="S53" i="29"/>
  <c r="T53" i="29" s="1"/>
  <c r="AA81" i="29"/>
  <c r="AB81" i="29" s="1"/>
  <c r="W81" i="29"/>
  <c r="X81" i="29" s="1"/>
  <c r="S81" i="29"/>
  <c r="T81" i="29" s="1"/>
  <c r="AA112" i="29"/>
  <c r="AB112" i="29" s="1"/>
  <c r="W112" i="29"/>
  <c r="X112" i="29" s="1"/>
  <c r="S112" i="29"/>
  <c r="AA146" i="29"/>
  <c r="AB146" i="29" s="1"/>
  <c r="W146" i="29"/>
  <c r="X146" i="29" s="1"/>
  <c r="AA180" i="29"/>
  <c r="AB180" i="29" s="1"/>
  <c r="W180" i="29"/>
  <c r="X180" i="29" s="1"/>
  <c r="AA208" i="29"/>
  <c r="AB208" i="29" s="1"/>
  <c r="W208" i="29"/>
  <c r="X208" i="29" s="1"/>
  <c r="AF6" i="29" l="1"/>
  <c r="R14" i="30"/>
  <c r="AJ6" i="29"/>
  <c r="T14" i="30"/>
  <c r="AN6" i="29"/>
  <c r="V14" i="30"/>
  <c r="T112" i="29"/>
  <c r="S6" i="29"/>
  <c r="AM19" i="29"/>
  <c r="AM18" i="29"/>
  <c r="AM17" i="29"/>
  <c r="AI17" i="29"/>
  <c r="AM7" i="29"/>
  <c r="V15" i="30" s="1"/>
  <c r="AI7" i="29"/>
  <c r="T15" i="30" s="1"/>
  <c r="AE18" i="29"/>
  <c r="S150" i="29"/>
  <c r="AE17" i="29"/>
  <c r="AE7" i="29"/>
  <c r="R15" i="30" s="1"/>
  <c r="W6" i="29"/>
  <c r="N14" i="30" s="1"/>
  <c r="W57" i="29"/>
  <c r="S182" i="29"/>
  <c r="T182" i="29" s="1"/>
  <c r="O148" i="29"/>
  <c r="P148" i="29" s="1"/>
  <c r="O112" i="29"/>
  <c r="P112" i="29" s="1"/>
  <c r="O81" i="29"/>
  <c r="P81" i="29" s="1"/>
  <c r="O53" i="29"/>
  <c r="P53" i="29" s="1"/>
  <c r="S184" i="29" l="1"/>
  <c r="AA182" i="29"/>
  <c r="AA143" i="29"/>
  <c r="AA148" i="29" s="1"/>
  <c r="AA109" i="29"/>
  <c r="AA114" i="29" s="1"/>
  <c r="AA78" i="29"/>
  <c r="AA83" i="29" s="1"/>
  <c r="AA50" i="29"/>
  <c r="AA55" i="29" s="1"/>
  <c r="AB83" i="29" l="1"/>
  <c r="AA85" i="29"/>
  <c r="AB148" i="29"/>
  <c r="AA150" i="29"/>
  <c r="AB55" i="29"/>
  <c r="AA57" i="29"/>
  <c r="AB114" i="29"/>
  <c r="AA116" i="29"/>
  <c r="AB182" i="29"/>
  <c r="AA184" i="29"/>
  <c r="AA205" i="29"/>
  <c r="AA210" i="29" s="1"/>
  <c r="AA23" i="29"/>
  <c r="AA19" i="29"/>
  <c r="AA15" i="29"/>
  <c r="W78" i="29"/>
  <c r="W83" i="29" s="1"/>
  <c r="W109" i="29"/>
  <c r="W114" i="29" s="1"/>
  <c r="W143" i="29"/>
  <c r="W148" i="29" s="1"/>
  <c r="W182" i="29"/>
  <c r="W205" i="29"/>
  <c r="W210" i="29" s="1"/>
  <c r="X182" i="29" l="1"/>
  <c r="W184" i="29"/>
  <c r="X114" i="29"/>
  <c r="W116" i="29"/>
  <c r="X210" i="29"/>
  <c r="W212" i="29"/>
  <c r="X148" i="29"/>
  <c r="W150" i="29"/>
  <c r="X83" i="29"/>
  <c r="W85" i="29"/>
  <c r="AB210" i="29"/>
  <c r="AA212" i="29"/>
  <c r="AA7" i="29" s="1"/>
  <c r="P15" i="30" s="1"/>
  <c r="AA17" i="29"/>
  <c r="AA13" i="29"/>
  <c r="AA21" i="29"/>
  <c r="AA6" i="29"/>
  <c r="AA14" i="29"/>
  <c r="AA22" i="29"/>
  <c r="W23" i="29"/>
  <c r="W19" i="29"/>
  <c r="W15" i="29"/>
  <c r="O109" i="29"/>
  <c r="O114" i="29" s="1"/>
  <c r="O205" i="29"/>
  <c r="S23" i="29"/>
  <c r="AB6" i="29" l="1"/>
  <c r="P14" i="30"/>
  <c r="AA18" i="29"/>
  <c r="P114" i="29"/>
  <c r="O116" i="29"/>
  <c r="W21" i="29"/>
  <c r="W13" i="29"/>
  <c r="X6" i="29"/>
  <c r="W18" i="29"/>
  <c r="W22" i="29"/>
  <c r="W14" i="29"/>
  <c r="S14" i="29"/>
  <c r="S205" i="29"/>
  <c r="S210" i="29" s="1"/>
  <c r="T210" i="29" s="1"/>
  <c r="S114" i="29"/>
  <c r="S83" i="29"/>
  <c r="S55" i="29"/>
  <c r="S22" i="29"/>
  <c r="O182" i="29"/>
  <c r="P182" i="29" s="1"/>
  <c r="O121" i="29"/>
  <c r="O146" i="29" s="1"/>
  <c r="O78" i="29"/>
  <c r="O83" i="29" s="1"/>
  <c r="O50" i="29"/>
  <c r="O55" i="29" s="1"/>
  <c r="D21" i="29"/>
  <c r="L24" i="29" s="1"/>
  <c r="D13" i="29"/>
  <c r="L15" i="29" s="1"/>
  <c r="D7" i="29"/>
  <c r="H7" i="29" l="1"/>
  <c r="L7" i="29"/>
  <c r="L23" i="29"/>
  <c r="L21" i="29"/>
  <c r="L22" i="29"/>
  <c r="H14" i="29"/>
  <c r="H21" i="29"/>
  <c r="H22" i="29"/>
  <c r="O150" i="29"/>
  <c r="P146" i="29"/>
  <c r="BL22" i="29"/>
  <c r="BL21" i="29"/>
  <c r="BL23" i="29"/>
  <c r="BH7" i="29"/>
  <c r="BG26" i="29" s="1"/>
  <c r="BL7" i="29"/>
  <c r="BK26" i="29" s="1"/>
  <c r="BH22" i="29"/>
  <c r="BH21" i="29"/>
  <c r="AZ7" i="29"/>
  <c r="AY26" i="29" s="1"/>
  <c r="BD7" i="29"/>
  <c r="BC26" i="29" s="1"/>
  <c r="BD22" i="29"/>
  <c r="BD21" i="29"/>
  <c r="AZ23" i="29"/>
  <c r="AZ21" i="29"/>
  <c r="AZ22" i="29"/>
  <c r="AV22" i="29"/>
  <c r="AV23" i="29"/>
  <c r="AV21" i="29"/>
  <c r="AR7" i="29"/>
  <c r="AQ26" i="29" s="1"/>
  <c r="AV7" i="29"/>
  <c r="AU26" i="29" s="1"/>
  <c r="AN23" i="29"/>
  <c r="AR21" i="29"/>
  <c r="AR23" i="29"/>
  <c r="AR22" i="29"/>
  <c r="AJ7" i="29"/>
  <c r="AN7" i="29"/>
  <c r="AN21" i="29"/>
  <c r="AN22" i="29"/>
  <c r="AJ21" i="29"/>
  <c r="AJ22" i="29"/>
  <c r="D17" i="29"/>
  <c r="AF7" i="29"/>
  <c r="AE26" i="29" s="1"/>
  <c r="AB21" i="29"/>
  <c r="AF22" i="29"/>
  <c r="AF21" i="29"/>
  <c r="P55" i="29"/>
  <c r="O57" i="29"/>
  <c r="O6" i="29"/>
  <c r="J14" i="30" s="1"/>
  <c r="P83" i="29"/>
  <c r="O85" i="29"/>
  <c r="S57" i="29"/>
  <c r="T55" i="29"/>
  <c r="S116" i="29"/>
  <c r="T114" i="29"/>
  <c r="AB7" i="29"/>
  <c r="AA26" i="29" s="1"/>
  <c r="S85" i="29"/>
  <c r="T83" i="29"/>
  <c r="AB22" i="29"/>
  <c r="AB17" i="29"/>
  <c r="X22" i="29"/>
  <c r="X21" i="29"/>
  <c r="O21" i="29"/>
  <c r="P21" i="29" s="1"/>
  <c r="X13" i="29"/>
  <c r="W7" i="29"/>
  <c r="W17" i="29"/>
  <c r="X17" i="29" s="1"/>
  <c r="S21" i="29"/>
  <c r="T21" i="29" s="1"/>
  <c r="S13" i="29"/>
  <c r="T13" i="29" s="1"/>
  <c r="T22" i="29"/>
  <c r="S19" i="29"/>
  <c r="S15" i="29"/>
  <c r="O13" i="29"/>
  <c r="X7" i="29" l="1"/>
  <c r="W26" i="29" s="1"/>
  <c r="N15" i="30"/>
  <c r="L19" i="29"/>
  <c r="AV13" i="29"/>
  <c r="AV17" i="29"/>
  <c r="S7" i="29"/>
  <c r="T6" i="29"/>
  <c r="S26" i="29" s="1"/>
  <c r="L14" i="30"/>
  <c r="H18" i="29"/>
  <c r="BL17" i="29"/>
  <c r="BL13" i="29"/>
  <c r="BH13" i="29"/>
  <c r="BH17" i="29"/>
  <c r="BD13" i="29"/>
  <c r="BD17" i="29"/>
  <c r="AZ13" i="29"/>
  <c r="AZ17" i="29"/>
  <c r="AR14" i="29"/>
  <c r="AR18" i="29"/>
  <c r="AN13" i="29"/>
  <c r="AN17" i="29"/>
  <c r="AJ13" i="29"/>
  <c r="AJ17" i="29"/>
  <c r="L15" i="30"/>
  <c r="AB13" i="29"/>
  <c r="AF13" i="29"/>
  <c r="AF17" i="29"/>
  <c r="S18" i="29"/>
  <c r="S17" i="29"/>
  <c r="T17" i="29" s="1"/>
  <c r="T7" i="29"/>
  <c r="O210" i="29" l="1"/>
  <c r="P210" i="29" s="1"/>
  <c r="O7" i="29" l="1"/>
  <c r="J15" i="30" s="1"/>
  <c r="O15" i="29"/>
  <c r="O19" i="29"/>
  <c r="O23" i="29"/>
  <c r="P23" i="29" s="1"/>
  <c r="O18" i="29"/>
  <c r="P18" i="29" s="1"/>
  <c r="O14" i="29"/>
  <c r="P14" i="29" s="1"/>
  <c r="O22" i="29"/>
  <c r="P22" i="29" s="1"/>
  <c r="O17" i="29"/>
  <c r="P6" i="29"/>
  <c r="O26" i="29" l="1"/>
  <c r="P7" i="29"/>
</calcChain>
</file>

<file path=xl/comments1.xml><?xml version="1.0" encoding="utf-8"?>
<comments xmlns="http://schemas.openxmlformats.org/spreadsheetml/2006/main">
  <authors>
    <author>Guillermo</author>
  </authors>
  <commentList>
    <comment ref="U1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62"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62"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05"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05"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42"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42"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7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7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15"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15"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48"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48"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8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8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321"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321"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390"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390"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438"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438"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475"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475"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519"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519"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55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55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612"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612"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List>
</comments>
</file>

<file path=xl/sharedStrings.xml><?xml version="1.0" encoding="utf-8"?>
<sst xmlns="http://schemas.openxmlformats.org/spreadsheetml/2006/main" count="4424" uniqueCount="1053">
  <si>
    <t>REQUERIMIENTOS</t>
  </si>
  <si>
    <t>CUMPLE</t>
  </si>
  <si>
    <t>ITEM</t>
  </si>
  <si>
    <t>CONCEPTO</t>
  </si>
  <si>
    <t>N/A</t>
  </si>
  <si>
    <t>VALOR/ OBSERVACION</t>
  </si>
  <si>
    <t>Profesional Universitario</t>
  </si>
  <si>
    <t>OTROS</t>
  </si>
  <si>
    <t>VALOR</t>
  </si>
  <si>
    <t>PROPONENTE</t>
  </si>
  <si>
    <t>AÑO DE TERMINACION</t>
  </si>
  <si>
    <t>FECHA DE INICIO</t>
  </si>
  <si>
    <t>FECHA DE TERMINACION</t>
  </si>
  <si>
    <t>FECHA SUSPENSION 1</t>
  </si>
  <si>
    <t>FECHA REINICIO 1</t>
  </si>
  <si>
    <t>FECHA SUSPENSION 2</t>
  </si>
  <si>
    <t>FECHA REINICIO 2</t>
  </si>
  <si>
    <t>FECHA SUSPENSION 3</t>
  </si>
  <si>
    <t>FECHA REINICIO 3</t>
  </si>
  <si>
    <t>VTE CONTRATO 1</t>
  </si>
  <si>
    <t>DIAS EJECUTADOS</t>
  </si>
  <si>
    <t>PFM CONTRATO 1</t>
  </si>
  <si>
    <t>SUSPENSIONES ESCRITO</t>
  </si>
  <si>
    <t>SUSPENSIONES CALCUL</t>
  </si>
  <si>
    <t>CONTRATO 1</t>
  </si>
  <si>
    <t>CONTRATO 2</t>
  </si>
  <si>
    <t>CONTRATO 3</t>
  </si>
  <si>
    <t>CONTRATO 4</t>
  </si>
  <si>
    <t>VTE</t>
  </si>
  <si>
    <t>EXPERIENCIA ESPECÍFICA</t>
  </si>
  <si>
    <t>PERSONAL MÍNIMO REQUERIDO</t>
  </si>
  <si>
    <t>VTE CONTRATO 2</t>
  </si>
  <si>
    <t>PFM CONTRATO 2</t>
  </si>
  <si>
    <t>VTE CONTRATO 3</t>
  </si>
  <si>
    <t>PFM CONTRATO 3</t>
  </si>
  <si>
    <t>VTE CONTRATO 4</t>
  </si>
  <si>
    <t>PFM CONTRATO 4</t>
  </si>
  <si>
    <t xml:space="preserve">COMITÉ TÉCNICO ASESOR </t>
  </si>
  <si>
    <t>Coordinadora Grupo de Apoyo Jurídica</t>
  </si>
  <si>
    <t>IDONEIDAD PROFESIONAL</t>
  </si>
  <si>
    <t>ORIGINAL FIRMADO</t>
  </si>
  <si>
    <t>CONSORCIO WF CAUCA</t>
  </si>
  <si>
    <t>CONSORCIO NUEVA UNIVERSIDAD</t>
  </si>
  <si>
    <t>CONSORCIO PROLING</t>
  </si>
  <si>
    <t>U.T CIUDADELA UNIVERSITARIA 019</t>
  </si>
  <si>
    <t>CONSORCIO BRACO</t>
  </si>
  <si>
    <t>CONSORCIO OBRA UNICAUCA 2017</t>
  </si>
  <si>
    <t>CONSORCIO LH</t>
  </si>
  <si>
    <t>CONSORCIO INFRAESTRUCTURA SANTANDER</t>
  </si>
  <si>
    <t>CONSORCIO CERDEÑA</t>
  </si>
  <si>
    <t>CONSORCIO UNIVERSITARIO CAUCA</t>
  </si>
  <si>
    <t>CONSORCIO HBG</t>
  </si>
  <si>
    <t>CONSORCIO SAMÁN</t>
  </si>
  <si>
    <t>CONSORCIO EDIFICAR OBRAS</t>
  </si>
  <si>
    <t>CONSORCIO R Y G</t>
  </si>
  <si>
    <t>CONSORCIO CIUDADELA UNIVERSITARIA</t>
  </si>
  <si>
    <t>CONSORCIO UNICAUCA</t>
  </si>
  <si>
    <t>OBSERVACIÓN</t>
  </si>
  <si>
    <t>OK</t>
  </si>
  <si>
    <t>CONTRATO 5</t>
  </si>
  <si>
    <t>CONTRATO 6</t>
  </si>
  <si>
    <t>VTE CONTRATO 5</t>
  </si>
  <si>
    <t>PFM CONTRATO 5</t>
  </si>
  <si>
    <t>PFM CONTRATO 6</t>
  </si>
  <si>
    <t>VTE CONTRATO 6</t>
  </si>
  <si>
    <t>LICITACIÓN PÚBLICA N° 019-2017</t>
  </si>
  <si>
    <t>PROPONENTES</t>
  </si>
  <si>
    <t>30% PFM</t>
  </si>
  <si>
    <t>CONSORCIO SAMAN</t>
  </si>
  <si>
    <t>FECHA SUSPENSION 4</t>
  </si>
  <si>
    <t>FECHA REINICIO 4</t>
  </si>
  <si>
    <t>CONSORCIO UNIVERSITARIO UNICAUCA</t>
  </si>
  <si>
    <t>FECHA REINICIO4</t>
  </si>
  <si>
    <t>RUP</t>
  </si>
  <si>
    <t>CONSORCIO WF CAUCA 2017</t>
  </si>
  <si>
    <t>VTE1</t>
  </si>
  <si>
    <t>VTE2</t>
  </si>
  <si>
    <t>VTE3</t>
  </si>
  <si>
    <t>PFM1</t>
  </si>
  <si>
    <t>PFM2</t>
  </si>
  <si>
    <t>PFM3</t>
  </si>
  <si>
    <t>20% VTE</t>
  </si>
  <si>
    <t>OFICIAL</t>
  </si>
  <si>
    <t>LICITACION No. 019-2017</t>
  </si>
  <si>
    <t>VALOR TOTAL EJECUTADO (VTE)</t>
  </si>
  <si>
    <t>PROMEDIO FACTURACION MENSUAL (PFM)</t>
  </si>
  <si>
    <t>PLAZO OFICIAL</t>
  </si>
  <si>
    <t>30% VTE</t>
  </si>
  <si>
    <t>% PARTICIPACION</t>
  </si>
  <si>
    <t>EXPERIENCIA ESPECIFICA</t>
  </si>
  <si>
    <t>UNION TEMPORAL CIUDADELA UNIVERSITARIA 019</t>
  </si>
  <si>
    <t>?</t>
  </si>
  <si>
    <t>CONSORCIO OBRAS UNICAUCA 2017</t>
  </si>
  <si>
    <t>FECHA SUSPENSION 5</t>
  </si>
  <si>
    <t>FECHA REINICIO5</t>
  </si>
  <si>
    <t>PRESENTA ACTA DE LIQUIDACION INCOMPLETA</t>
  </si>
  <si>
    <t>% PARTICIPACION (30%VTE - 30%PFM)</t>
  </si>
  <si>
    <t>PRESENTA RUP CON EFCHA DE EXPEDICION SUPERIOR A 30 DIAS
NO SE TENDRA ENCUENTA ESTE CONTRATO EN LA EVALUACION</t>
  </si>
  <si>
    <t>CONTRATO NO REGISTRADO EN EL RUP
NO SE TENDRA ENCUENTA EL CONTRATO EN LA EVALUACION</t>
  </si>
  <si>
    <t>FECHA REINICIO 5</t>
  </si>
  <si>
    <t>DOCUMENTOS APORTADOS NO SON LEGIBLES PARA DETERMINAR SUSPENSIONES
NO ESTA REGISTRADO EN EL CODIGO EXIGIDO</t>
  </si>
  <si>
    <t>OK S/C</t>
  </si>
  <si>
    <t>??</t>
  </si>
  <si>
    <t>CONTRATO NO ESTA REGISTRADO EN EL RUP</t>
  </si>
  <si>
    <t>NO HABIL</t>
  </si>
  <si>
    <t>EN QUE DOCUMENTO SE PUEDE EVIDENCIAR EL VR TOTAL EJECUTADO Y COMO SE REALIZA LA CONVERSION EN PESOS COLOMBIANOS</t>
  </si>
  <si>
    <t>CONSORCIO UNICAUCA 2017</t>
  </si>
  <si>
    <t>CONTRATO 7</t>
  </si>
  <si>
    <t>CONTRATO NO ESTA REGISTRADO EN EL CODIGO EXIGIDO</t>
  </si>
  <si>
    <t>VTE4</t>
  </si>
  <si>
    <t>PFM4</t>
  </si>
  <si>
    <t>Máximo SEIS contratos donde el Promedio de Facturacion Mensual (PFM) sea mayor o igual al Promedio de Facturación Mensual Oficial (PFMO) = $719,515,766</t>
  </si>
  <si>
    <t>Máximo SEIS contratos donde el Valor Total Ejecutado (VTE) sea mayor o igual al Presupuesto Oficial PO = $8,634,189,187</t>
  </si>
  <si>
    <t>Cumplimiento de experiencia minima de los integrantes del proponente plural del 20% relacionada con el criterio de VALOR TOTAL EJECUTADO (VTE) = $1,726,837,837</t>
  </si>
  <si>
    <t>NO</t>
  </si>
  <si>
    <t>SI</t>
  </si>
  <si>
    <t>Director de Obra: Ingeniero Civil &gt; 8 Años y Experiencia Específica Certificada en Dirección de obras de infraestructura educativa de nivel superior y/o edificios públicos especializados</t>
  </si>
  <si>
    <t>Residente de Obra: Ingeniero Civil &gt; 5 Años y Experiencia Específica Certificada en Residencia de obras de infraestructura educativa de nivel superior y/o edificios públicos especializados, con 100% de disponibilidad de tiempo.</t>
  </si>
  <si>
    <t>Arquitecto &gt; 5 Años y Experiencia Específica Certificada de obras de infraestructura educativa de nivel superior y/o edificios públicos especializados.</t>
  </si>
  <si>
    <t>Ingeniero eléctrico o electricista &gt; 5 Años y Experiencia Específica Certificada de obras de edificios públicos especializados.</t>
  </si>
  <si>
    <t>CONTRATO No. 3: PRESENTA ACTA DE LIQUIDACION INCOMPLETA Y NO SE TIENE EN CUENTA PARA EL CALCULO DEL (VTE) Y (PFM)
CONTRATO No. 4: NO ESTA REGISTRADO EN EL RUP Y NO SE TIENE EN CUENTA PARA EL CALCULO DEL (VTE) Y (PFM)</t>
  </si>
  <si>
    <t>Cumplimineto del (30%) por ciento de la experiencia solicitada relacionada con los criterios de PROMEDIO DE FACTURACIÓN MENSUAL PFM ($2,590,256,756) Y VALOR TOTAL EJECUTADO VTE ($215,854,730) y verificación de participación de este aportante de mín 25%</t>
  </si>
  <si>
    <t>CONTRATO No. 1: EL INTEGRANTE QUE APORTA ESTE CONTRATO PRESENTA RUP CON FECHA DE EXPEDICION MAYOR A 30 DIAS, NO SE TIENE EN CUENTA PARA EL CALCULO DEL (VTE), (PFM) Y COMO EXPERIENCIA MINIMA DEL INTEGRANTE</t>
  </si>
  <si>
    <t>OBJETO: CONSTRUCCION PRIMERA ETAPA DE LA CIUDADELA UNIVERSITARIA PARA LA REGIÓN NORTE DEL DEPARTAMENTO DEL CAUCA</t>
  </si>
  <si>
    <t xml:space="preserve">VERIFICACIÓN REQUISITOS TECNICOS HABILITANTES - PROPONENTES </t>
  </si>
  <si>
    <t>4.6.1</t>
  </si>
  <si>
    <t>FRANCY LORENA OVIEDO</t>
  </si>
  <si>
    <t>VICTOR HUGO RODRIGUEZ</t>
  </si>
  <si>
    <t>CARLOS JULIO ZUÑIGA SANCHEZ</t>
  </si>
  <si>
    <t>Profesional Especializado - Contratista</t>
  </si>
  <si>
    <t>CIELO PEREZ SOLANO</t>
  </si>
  <si>
    <t>Presidenta Junta de Licitaciones y Contratos</t>
  </si>
  <si>
    <t>Vicerrectora Administrativa</t>
  </si>
  <si>
    <t>LYDA CRISTINA PAZ BURBANO</t>
  </si>
  <si>
    <t>UNIVERSIDAD DEL CAUCA - VICERRECTORÍA ADMINISTRATIVA</t>
  </si>
  <si>
    <t>EXPERIENCIA REQUERIDA P/ PROYECTO</t>
  </si>
  <si>
    <t xml:space="preserve">COMITÉ JURIDICO ASESOR </t>
  </si>
  <si>
    <t xml:space="preserve">VERIFICACIÓN REQUISITOS JURIDICOS HABILITANTES - PROPONENTES </t>
  </si>
  <si>
    <t>PROPUESTA ECONOMICA</t>
  </si>
  <si>
    <t>CONSTRUCCION PRIMERA ETAPA DE LA CIUDADELA UNIVERSITARIA PARA LA REGIÓN NORTE DEL DEPARTAMENTO DEL CAUCA</t>
  </si>
  <si>
    <t>UNIVERSIDAD DEL CAUCA</t>
  </si>
  <si>
    <t>CONSORCIO WF CAUCA 2017
Rep. Legal William Cardona Olmos</t>
  </si>
  <si>
    <t>CONSORCIO NUEVA UNIVERSIDAD
Rep. Legal Oscar Noel Mayor Posso</t>
  </si>
  <si>
    <t>CONSORCIO PROLING UNIVERSITARIO
Rep. Legal Telmo Alexander Castillo Fajardo</t>
  </si>
  <si>
    <t>UNION TEMPORAL CIUDADELA UNIVERSITARIA 019
Rep. Legal Edilberto Ibarra Delgado</t>
  </si>
  <si>
    <t>CONSORCIO BRACO
Rep. Legal Nelson Dario Arteaga Melo</t>
  </si>
  <si>
    <t>CONSORCIO OBRAS UNICAUCA 2017
Rep. Legal Juan Carlos Valencia Carvajal</t>
  </si>
  <si>
    <t>CONSORCIO LH
Rep. Legal Fernando Lopez Rojas</t>
  </si>
  <si>
    <t>CONSORCIO INFRAESTRUCTURA SANTANDER
Rep. Legal Manuel Muñoz Ledezma</t>
  </si>
  <si>
    <t>CONSORCIO CERDEÑA
Rep. Legal Juan Carlos Canencio Cerdeña</t>
  </si>
  <si>
    <t>CONSORCIO UNIVERSITARIO CAUCA
Rep. Legal Fernando Jose Castro Spadaffora</t>
  </si>
  <si>
    <t>CONSORCIO HBG
Rep. Legal Yamil Fabian Hamdann Gonzalez</t>
  </si>
  <si>
    <t>CONSORCIO SAMAN
Rep. Legal Felipe Illera Pacheco</t>
  </si>
  <si>
    <t>CONSORCIO EDIFICAR OBRAS
Rep. Legal Harold Alberto Muñoz Muñoz</t>
  </si>
  <si>
    <t>CONSORCIO R Y G
Rep. Legal Jose Alfonso Grimaldo Camayo</t>
  </si>
  <si>
    <t>CONSORCIO CIUDADELA UNIVERSITARIA
Rep. Legal Enrique Lourido Caicedo</t>
  </si>
  <si>
    <t>CONSORCIO UNICAUCA 2017
Rep. Legal Diego Genaro Muñoz Gutierrez</t>
  </si>
  <si>
    <t xml:space="preserve"> Item </t>
  </si>
  <si>
    <t xml:space="preserve"> Descripción </t>
  </si>
  <si>
    <t xml:space="preserve"> Unidad </t>
  </si>
  <si>
    <t xml:space="preserve"> Cantidad </t>
  </si>
  <si>
    <t xml:space="preserve"> Valor Unit. </t>
  </si>
  <si>
    <t xml:space="preserve"> Valor Parcial </t>
  </si>
  <si>
    <t xml:space="preserve"> VrUnit. Ofertado</t>
  </si>
  <si>
    <t>OBRA CIVIL</t>
  </si>
  <si>
    <t>≤ VrUnit. Oficial</t>
  </si>
  <si>
    <t>PRELIMINARES</t>
  </si>
  <si>
    <t xml:space="preserve">TOPOGRAFIA LOCALIZACION Y REPLANTEO DE EDIFICACIONES PRIMERA ETAPA </t>
  </si>
  <si>
    <t>M2</t>
  </si>
  <si>
    <t>CERRAMIENTO PROVISIONAL GENERAL DEL LOTE</t>
  </si>
  <si>
    <t>ML</t>
  </si>
  <si>
    <t>CAMPAMENTO Y SERVICIOS PROVISIONALES</t>
  </si>
  <si>
    <t>DESCAPOTE Y EXCAVACIÓN A MÁQUINA EN EDIFICIOS Y PARQUEADEROS, INCLUYE CARGUE Y RETIRO DE MATERIAL SOBRANTE DE EXCAVACIÓN &lt;=10KM</t>
  </si>
  <si>
    <t>M3</t>
  </si>
  <si>
    <t>RIEGO Y COMPACTACIÓN DE MATERIAL DE SITIO SELECCIONADO RELLENO EN EDIFICIOS</t>
  </si>
  <si>
    <t>SUMINISTRO, RIEGO Y COMPACTACIÓN DE MATERIAL DE AFIRMADO PARA PARQUEADERO 0.10 MTS</t>
  </si>
  <si>
    <t>SUBTOTAL</t>
  </si>
  <si>
    <t>VÍA DE ACCESO PERIMETRAL PAISAJÍSTICA</t>
  </si>
  <si>
    <t>TOPOGRAFÍA LOCALIZACIÓN Y REPLANTEO DE LA VÍA DE ACCESO</t>
  </si>
  <si>
    <t>DESCAPOTE Y EXCAVACIÓN A MÁQUINA EN VÍA DE ACCESO, INCLUYE CARGUE Y RETIRO DE MATERIAL SOBRANTE DE EXCAVACIÓN &lt;=10KM</t>
  </si>
  <si>
    <t>RIEGO Y COMPACTACIÓN DE MATERIAL DE SITIO SELECCIONADO RELLENO</t>
  </si>
  <si>
    <t>SUMINISTRO, RIEGO Y COMPACTACIÓN DE MATERIAL DE AFIRMADO PARA LA VÍA</t>
  </si>
  <si>
    <t>RED SANITARIA EXTERNA</t>
  </si>
  <si>
    <t>LOCALIZACIÓN Y REPLANTEO RED SANITARIA</t>
  </si>
  <si>
    <t>RED SANITARIA CAJAS DE INSPECCIÓN 50 x 50 CMTS</t>
  </si>
  <si>
    <t>UND</t>
  </si>
  <si>
    <t>RED SANITARIA CAJAS DE INSPECCIÓN 60 x 60 CMTS</t>
  </si>
  <si>
    <t>RED SANITARIA RECÁMARA EN CONCRETO</t>
  </si>
  <si>
    <t>EXCAVACIÓN EN MATERIAL COMÚN</t>
  </si>
  <si>
    <t>TUBERÍA PVC 4" ALCANTARILLADO NOVAFORT</t>
  </si>
  <si>
    <t>TUBERÍA PVC 8" ALCANTARILLADO NOVAFORT</t>
  </si>
  <si>
    <t>TUBERÍA PVC 10" ALCANTARILLADO NOVAFORT</t>
  </si>
  <si>
    <t>RELLENO Y COMPACTACIÓN DE MATERIAL SELECCIONADO EN ZANJAS</t>
  </si>
  <si>
    <t>RED PLUVIAL EXTERNA</t>
  </si>
  <si>
    <t>LOCALIZACIÓN Y REPLANTEO RED PLUVIAL</t>
  </si>
  <si>
    <t>RED PLUVIAL CAJAS DE INSPECCIÓN 60 x 60 CMTS</t>
  </si>
  <si>
    <t>RED PLUVIAL RECÁMARA EN CONCRETO</t>
  </si>
  <si>
    <t>TUBERÍA PVC 14" ALCANTARILLADO NOVAFORT</t>
  </si>
  <si>
    <t>TUBERÍA PVC 16" ALCANTARILLADO NOVAFORT</t>
  </si>
  <si>
    <t>SUMIDEROS RED PLUVIAL</t>
  </si>
  <si>
    <t>RED HIDRÁULICA EXTERNA</t>
  </si>
  <si>
    <t>LOCALIZACIÓN Y REPLANTEO RED HIDRÁULICA</t>
  </si>
  <si>
    <t>SUMINISTRO E INSTALACIÓN TUBERÍA PVC PRESIÓN 2 1/2" RDE 26 UM</t>
  </si>
  <si>
    <t>SUMINISTRO E INSTALACIÓN TUBERÍA PVC PRESIÓN 3" RDE 26 UM</t>
  </si>
  <si>
    <t>SUMINISTRO E INSTALACIÓN ESTACION MACRO MEDIDOR 3" HD, INCLUYE ACCESORIOS HD PARA PUESTA EN FUNCIONAMIENTO</t>
  </si>
  <si>
    <t>SUMINISTRO E INSTALACIÓN VALVULA VENTOSA DOBLE CAMARA TRIPLE ACCION ROSCADA 3/4" HD</t>
  </si>
  <si>
    <t>SUMINISTRO E INSTALACIÓN VÁLVULA DE PURGA DE 3" HD, INCLUYE ACCESORIOS HD</t>
  </si>
  <si>
    <t>SUMINISTRO E INSTALACIÓN EQUIPO BOMBEO MODELO 20H-7.5TW IHM O SIMILAR, INCLUYE ESTRUCTURA DE SOPORTE EN CONCRETO REFORZADO 21 MPA</t>
  </si>
  <si>
    <t>SUMINISTRO E INSTALACIÓN DE TANQUE PARA ALMACENAMIENTO DE AGUA POTABLE 50000 LTS, INCLUYE ESTRUCTURA DE SOPORTE EN CONCRETO REFORZADO 21 MPA</t>
  </si>
  <si>
    <t>MUROS DE CONTENCIÓN</t>
  </si>
  <si>
    <t>ACERO DE REFUERZO MUROS DE CONTENCIÓN 420 MPA</t>
  </si>
  <si>
    <t>KG</t>
  </si>
  <si>
    <t>CONCRETO MUROS DE CONTENCIÓN 21 MPA</t>
  </si>
  <si>
    <t>CIMENTACIÓN EDIFICIOS</t>
  </si>
  <si>
    <t>SOLADO DE LIMPIEZA</t>
  </si>
  <si>
    <t>ACERO DE REFUERZO CIMENTACIÓN 420 MPA</t>
  </si>
  <si>
    <t>CONCRETO CIMENTACIÓN 21 MPA</t>
  </si>
  <si>
    <t>PANTALLAS EN CONCRETO REFORZADO</t>
  </si>
  <si>
    <t>ACERO DE REFUERZO PANTALLAS 420 MPA</t>
  </si>
  <si>
    <t>CONCRETO PANTALLAS 21 MPA</t>
  </si>
  <si>
    <t>COLUMNAS EN CONCRETO REFORZADO</t>
  </si>
  <si>
    <t>ACERO DE REFUERZO COLUMNAS 420 MPA</t>
  </si>
  <si>
    <t>CONCRETO COLUMNAS 21 MPA</t>
  </si>
  <si>
    <t>LOSAS ALIGERADAS EDIFICIOS</t>
  </si>
  <si>
    <t>ACERO DE REFUERZO LOSAS ALIGERADAS 420 MPA</t>
  </si>
  <si>
    <t>CONCRETO LOSAS ALIGERADAS 21 MPA</t>
  </si>
  <si>
    <t>LOSAS MACIZAS</t>
  </si>
  <si>
    <t>ACERO DE REFUERZO LOSAS MACIZAS 420 MPA</t>
  </si>
  <si>
    <t>CONCRETO LOSAS MACIZAS 21 MPA</t>
  </si>
  <si>
    <t>CUBIERTA EDIFICIOS</t>
  </si>
  <si>
    <t>ACERO DE REFUERZO VIGAS DE CUBIERTA 420 MPA</t>
  </si>
  <si>
    <t>CONCRETO VIGAS DE CUBIERTA 21 MPA</t>
  </si>
  <si>
    <t>ACERO DE REFUERZO VIGA CANAL Y ALFAJIAS 420 MPA</t>
  </si>
  <si>
    <t>CONCRETO VIGA CANAL 21 MPA</t>
  </si>
  <si>
    <t>SUMINISTRO E INSTALACIÓN DE TELA ASFÁLTICA PARA  VIGA CANAL, INCLUYE MORTERO IMPERMEABILIZADO</t>
  </si>
  <si>
    <t>ESTRUCTURA METÁLICA PARA CUBIERTA A-36</t>
  </si>
  <si>
    <t>SUMINISTRO E INSTALACIÓN TEJA TERMO ACÚSTICA, TIPO  SANDWICH TRAPEZOIDAL COLOR BLANCO</t>
  </si>
  <si>
    <t>ZONA ESCALERAS Y RAMPA DISCAPACITADOS</t>
  </si>
  <si>
    <t>ACERO DE REFUERZO ESCALERAS Y RAMPA 420 MPA</t>
  </si>
  <si>
    <t>CONCRETO TRAMOS ESCALERAS 21 MPA</t>
  </si>
  <si>
    <t>CONCRETO VIGAS PARA RAMPAS 21 MPA</t>
  </si>
  <si>
    <t>CONCRETO LOSAS MACIZAS RAMPAS 21 MPA</t>
  </si>
  <si>
    <t>MAMPOSTERÍA</t>
  </si>
  <si>
    <t>MUROS LADRILLO COMÚN SOGA</t>
  </si>
  <si>
    <t>MUROS LADRILLO COMÚN EN TIZÓN</t>
  </si>
  <si>
    <t>MUROS LADRILLO LIMPIO EN SOGA A LA VISTA 1 CARA</t>
  </si>
  <si>
    <t>MUROS LADRILLO LIMPIO EN TIZÓN A LA VISTA 1 CARA</t>
  </si>
  <si>
    <t>RED SANITARIA INTERNA</t>
  </si>
  <si>
    <t>PUNTOS SANITARIOS 2" CUARTO DE ASEO</t>
  </si>
  <si>
    <t>PUNTOS SANITARIOS 2" BAÑOS MUJERES</t>
  </si>
  <si>
    <t>PUNTOS SANITARIOS 2" BAÑOS HOMBRES</t>
  </si>
  <si>
    <t>PUNTOS SANITARIOS 2" BAÑOS DISCAPACITADOS</t>
  </si>
  <si>
    <t>PUNTOS SANITARIOS 4" BAÑO MUJERES</t>
  </si>
  <si>
    <t>PUNTOS SANITARIOS 4" BAÑO HOMBRES</t>
  </si>
  <si>
    <t>PUNTOS SANITARIOS 4" BAÑO DISCAPACITADOS</t>
  </si>
  <si>
    <t>BAJANTES AGUAS RESIDUALES 2"</t>
  </si>
  <si>
    <t>BAJANTES AGUAS RESIDUALES 4"</t>
  </si>
  <si>
    <t>15.10</t>
  </si>
  <si>
    <t>BAJANTES VENTILACIÓN 3"</t>
  </si>
  <si>
    <t>RED PLUVIAL INTERNA</t>
  </si>
  <si>
    <t>BAJANTES AGUAS LLUVIAS 4"</t>
  </si>
  <si>
    <t>RED HIDRÁULICA INTERNA</t>
  </si>
  <si>
    <t>RED HIDRÁULICA INTERNA TUBERÍA PVC PRESIÓN 2 1/2" RDE 21</t>
  </si>
  <si>
    <t>SUMINISTRO E INSTALACIÓN LLAVE DE PASO DE 1/2"</t>
  </si>
  <si>
    <t>SUMINISTRO E INSTALACIÓN LLAVE DE PASO DE 1"</t>
  </si>
  <si>
    <t>SUMINISTRO E INSTALACIÓN LLAVE DE PASO DE 2"</t>
  </si>
  <si>
    <t>PUNTOS HIDRÁULICOS CUARTOS DE ASEO PVC PRESIÓN DE 1/2"</t>
  </si>
  <si>
    <t>PUNTOS HIDRÁULICOS BAÑO MUJERES PVC PRESIÓN DE 1/2"</t>
  </si>
  <si>
    <t>PUNTOS HIDRÁULICOS BAÑO HOMBRES PVC PRESIÓN DE 1/2"</t>
  </si>
  <si>
    <t>PUNTOS HIDRÁULICOS BAÑO DISCAPACITADOS PVC PRESIÓN DE 1/2"</t>
  </si>
  <si>
    <t>RED CONTRA INCENDIOS</t>
  </si>
  <si>
    <t>SIAMESA 2-1/2" EN BRONCE, PARA SISTEMA CONTRAINCENDIO.</t>
  </si>
  <si>
    <t>TUBERÍA H.G. 3" CONTRAINCENDIOS RED VERTICAL A GABINETES C.I.</t>
  </si>
  <si>
    <t>SUMINISTRO E INSTALACIÓN DE GABINETE CONTRA INCENDIO CLASE II, INCLUYE VALVULA 2-1/2" BRONCE, MANGUERA, EXTINTOR, HACHA, ACCESORIOS.</t>
  </si>
  <si>
    <t>REPELLO DE MUROS</t>
  </si>
  <si>
    <t>REPELLO MUROS INTERIORES MORTERO 1:3</t>
  </si>
  <si>
    <t>REPELLO DE MUROS EN FACHADAS MORTERO 1:3</t>
  </si>
  <si>
    <t>PISOS PRIMARIOS</t>
  </si>
  <si>
    <t>CONCRETO PISO PRIMARIO EN INTERIORES 21 MPA e=0.07 MT</t>
  </si>
  <si>
    <t>BANCAS EN CONCRETO</t>
  </si>
  <si>
    <t>BANCAS EN CONCRETO EN CORREDORES 21 MPA</t>
  </si>
  <si>
    <t>ENCHAPES PISOS Y PAREDES</t>
  </si>
  <si>
    <t>SUMINISTRO E INSTALACION DE PISO EN CERAMICA TRAFICO 4, INCLUYE ALISTADO EN MORTERO 1:4</t>
  </si>
  <si>
    <t>SUMINISTRO E INSTALACION CERAMICA TRAFICO 4 PELDAÑOS ESCALERA (HUELLA+CONTRAHUELLA), INCLUYE ALISTADO EN MORTERO 1:4 Y PIRLAN EN BRONCE</t>
  </si>
  <si>
    <t>GUARDAESCOBA EN CERAMICA TRAFICO 4</t>
  </si>
  <si>
    <t>ENCHAPE PISOS BAÑOS CERAMICA ANTIDESLIZANTE COLOR GRIS 30x30, INCLUYE ALISTADO EN MORTERO 1:4</t>
  </si>
  <si>
    <t>ENCHAPE MUROS BAÑOS CERAMICA 20x30 PRIMERA CALIDAD</t>
  </si>
  <si>
    <t>CENEFA GRANITO PULIDO NEGRO, INCLUYE DILATACION EN BRONCE</t>
  </si>
  <si>
    <t>PINTURA MUROS</t>
  </si>
  <si>
    <t>PINTURA MUROS INTERIORES 3 MANOS VINILO TIPO 1</t>
  </si>
  <si>
    <t>PINTURA MUROS EXTERIORES 3 MANOS VINILO TIPO 1</t>
  </si>
  <si>
    <t>MUEBLES SANITARIOS</t>
  </si>
  <si>
    <t>SANITARIO COMPLETO TIPO FLUXÓMETRO</t>
  </si>
  <si>
    <t>ORINAL LÍNEA INSTITUCIONAL</t>
  </si>
  <si>
    <t>SANITARIO PARA MINUSVÁLIDOS ACUAJET O SIMILAR</t>
  </si>
  <si>
    <t>PASAMANOS CURVO PARA SANITARIO MINUSVÁLIDOS</t>
  </si>
  <si>
    <t>MESON EN CONCRETO A &lt;=60 CM H=7CM, INCLUYE GRANITO PULIDO MESON + FALDON</t>
  </si>
  <si>
    <t>LAVAMANOS DE SOBREPONER PARA BAÑOS, INCLUYE GRIFERIA Y ACCESORIOS</t>
  </si>
  <si>
    <t>LAVAMANOS DE COLGAR PARA BAÑOS PORTERÍAS EDIFICIOS, INCLUYE GRIFERIA Y ACCESORIOS</t>
  </si>
  <si>
    <t>LAVAMANOS DE COLGAR BAÑO MINUSVÁLIDOS, INCLUYE GRIFERIA Y ACCESORIOS</t>
  </si>
  <si>
    <t>DISPENSADOR DE PAPEL HIGIÉNICO LÍNEA INSTITUCIONAL</t>
  </si>
  <si>
    <t>24.10</t>
  </si>
  <si>
    <t>ESPEJO PARA BAÑO 4 mm</t>
  </si>
  <si>
    <t>CARPINTERÍA METÁLICA</t>
  </si>
  <si>
    <t>SUMINISTRO E INSTALACIÓN PUERTA VENTANA ALUMINIO CORREDIZA VIDRIO DE SEGURIDAD 4MM TIPO PV-1, INCLUYE CERRADURA TIPO YALE</t>
  </si>
  <si>
    <t>SUMINISTRO E INSTALACIÓN PUERTA VENTANA ALUMINIO CORREDIZA VIDRIO DE SEGURIDAD 4MM TIPO PV-2, INCLUYE CERRADURA TIPO YALE</t>
  </si>
  <si>
    <t>SUMINISTRO E INSTALACIÓN PUERTA VIDRIO TEMPLADO 10MM TIPO P-1, INCLUYE CERRADURA TIPO YALE</t>
  </si>
  <si>
    <t>SUMINISTRO E INSTALACIÓN PUERTA ALUMINIO TIPO P-2, INCLUYE CERRADURA TIPO YALE</t>
  </si>
  <si>
    <t>SUMINISTRO E INSTALACIÓN PUERTA ALUMINIO TIPO P-3, INCLUYE CERRADURA TIPO YALE</t>
  </si>
  <si>
    <t>SUMINISTRO E INSTALACIÓN PUERTA ALUMINIO TIPO P-4, INCLUYE CERRADURA TIPO YALE</t>
  </si>
  <si>
    <t>SUMINISTRO E INSTALACIÓN PUERTA ALUMINIO TIPO P-5, INCLUYE CERRADURA TIPO YALE</t>
  </si>
  <si>
    <t>SUMINISTRO E INSTALACIÓN PUERTA ALUMINIO TIPO P-6, INCLUYE CERRADURA TIPO YALE</t>
  </si>
  <si>
    <t>SUMINISTRO E INSTALACIÓN VENTANA ALUMINIO CORREDIZA VIDRIO 4MM TIPO V-1</t>
  </si>
  <si>
    <t>25.10</t>
  </si>
  <si>
    <t>SUMINISTRO E INSTALACIÓN VENTANA ALUMINIO CORREDIZA VIDRIO 4MM TIPO V-2</t>
  </si>
  <si>
    <t>SUMINISTRO E INSTALACIÓN PERSIANA ALUMINIO TIPO V-3</t>
  </si>
  <si>
    <t>SUMINISTRO E INSTALACIÓN PERSIANA ALUMINIO TIPO V-4</t>
  </si>
  <si>
    <t>SUMINISTRO E INSTALACIÓN PERSIANA ALUMINIO TIPO V-5</t>
  </si>
  <si>
    <t>SUMINISTRO E INSTALACIÓN VENTANA EN VIDRIO TEMPLADO 8MM TIPO V-6</t>
  </si>
  <si>
    <t>SUMINISTRO E INSTALACIÓN VENTANA EN VIDRIO TEMPLADO 8MM TIPO V-7</t>
  </si>
  <si>
    <t>SUMINISTRO E INSTALACIÓN VENTANA ALUMINIO CORREDIZA VIDRIO 4MM TIPO V-8</t>
  </si>
  <si>
    <t>SUMINISTRO E INSTALACIÓN PERSIANA ALUMINIO TIPO V-9</t>
  </si>
  <si>
    <t>SUMINISTRO E INSTALACIÓN VENTANA ALUMINIO CORREDIZA VIDRIO 4MM TIPO V-10</t>
  </si>
  <si>
    <t>SUMINISTRO E INSTALACIÓN PERSIANA ALUMINIO TIPO V-11</t>
  </si>
  <si>
    <t>25.20</t>
  </si>
  <si>
    <t>SUMINISTRO E INSTALACIÓN PERSIANA ALUMINIO TIPO V-12</t>
  </si>
  <si>
    <t>SUMINISTRO E INSTALACIÓN VENTANA ALUMINIO CORREDIZA VIDRIO 4MM TIPO V-13</t>
  </si>
  <si>
    <t>SUMINISTRO E INSTALACIÓN MALLA MICRO PERFORADA</t>
  </si>
  <si>
    <t>SUMINISTRO E INSTALACIÓN PASAMANOS METÁLICOS ACERO INOXIDABLE 2" ESCALERAS</t>
  </si>
  <si>
    <t>SUMINISTRO E INSTALACIÓN BARANDA EN ACERO INOXIDABLE 2" PARA RAMPAS</t>
  </si>
  <si>
    <t>SUMINISTRO E INSTALACION DIVISIONES ENTAMBORADAS PARA BATERÍA SANITARIA EN ACERO INOXIDABLE CAL. 18</t>
  </si>
  <si>
    <t>SUMINISTRO E INSTALACION CERRAMIENTO PERIMETRAL EN REJA METALICA TUBULAR 2" CAL.18, INCLUYE PINTURA</t>
  </si>
  <si>
    <t>SUMINISTRO E INSTALACION PUERTA VEHICULAR METALICA TUBULAR 2" CAL.14, INCLUYE PINTURA</t>
  </si>
  <si>
    <t>CIELOFALSOS</t>
  </si>
  <si>
    <t>SUMINISTRO E INSTALACIÓN DE PANEL YESO PARA CIELO RASOS</t>
  </si>
  <si>
    <t>PORTERÍA</t>
  </si>
  <si>
    <t>ACERO DE REFUERZO PORTERÍA 420 MPA</t>
  </si>
  <si>
    <t>CONCRETO CIMENTACION PORTERÍAS 21 MPA</t>
  </si>
  <si>
    <t>CONCRETO COLUMNAS PORTERÍAS 21 MPA</t>
  </si>
  <si>
    <t>CONCRETO VIGAS DE AMARRE Y CORONACION PORTERÍAS 21 MPA</t>
  </si>
  <si>
    <t>MUROS LADRILLO ESTRUCTURAL SOGA 10X12X29CM PORTERÍAS, INCLUYE REFUERZO Y DOVELAS EN GROUTING 21 MPA</t>
  </si>
  <si>
    <t>ESTRUCTURA METÁLICA PARA CUBIERTA A-36 PORTERÍAS</t>
  </si>
  <si>
    <t>SUMINISTRO E INSTALACIÓN TEJA TERMO ACÚSTICA, TIPO  SANDWICH TRAPEZOIDAL COLOR BLANCO PORTERÍAS</t>
  </si>
  <si>
    <t>CANAL EN LÁMINA GALVANIZADA CAL.20 PORTERÍAS, INCLUYE ACABADO EN ANTICORROSIVO Y ESMALTE</t>
  </si>
  <si>
    <t>REPELLO DE MUROS MORTERO 1:3 PORTERÍA</t>
  </si>
  <si>
    <t>27.10</t>
  </si>
  <si>
    <t>CONCRETO PISO PRIMARIO EN INTERIORES 21 MPA e=0.07 MT PORTERÍAS</t>
  </si>
  <si>
    <t>SUMINISTRO E INSTALACION DE PISO EN CERAMICA TRAFICO 4, INCLUYE ALISTADO EN MORTERO 1:4 PORTERÍAS</t>
  </si>
  <si>
    <t>PINTURA MUROS INTERIORES 3 MANOS VINILO TIPO 1 PORTERÍA</t>
  </si>
  <si>
    <t>ENCHAPE PISOS BAÑOS CERAMICA ANTIDESLIZANTE COLOR GRIS 30x30, INCLUYE ALISTADO EN MORTERO 1:4 PORTERÍAS</t>
  </si>
  <si>
    <t>ENCHAPE MUROS BAÑOS CERAMICA 20x30 PRIMERA CALIDAD PORTERÍAS</t>
  </si>
  <si>
    <t>PUNTOS SANITARIOS 2" BAÑOS PORTERÍAS</t>
  </si>
  <si>
    <t>PUNTOS SANITARIOS 4" BAÑOS PORTERÍAS</t>
  </si>
  <si>
    <t>BAJANTE AGUAS LLUVIAS 4" PORTERÍAS</t>
  </si>
  <si>
    <t>PUNTOS HIDRÁULICOS PVC PRESIÓN DE 1/2" PORTERÍAS</t>
  </si>
  <si>
    <t>LAVAMANOS DE COLGAR PARA BAÑOS PORTERÍAS</t>
  </si>
  <si>
    <t>27.20</t>
  </si>
  <si>
    <t>SANITARIO COMPLETO TIPO FLUXÓMETRO PORTERÍAS</t>
  </si>
  <si>
    <t>SUMINISTRO E INSTALACIÓN PUERTA PERSIANA ALUMINIO TIPO P-3 PORTERÍAS, INCLUYE CERRADURA TIPO YALE</t>
  </si>
  <si>
    <t>SUMINISTRO E INSTALACIÓN PUERTA ALUMINIO TIPO P-4 PORTERÍAS, INCLUYE VIDRIO 4MM Y CERRADURA TIPO YALE</t>
  </si>
  <si>
    <t>SUMINISTRO E INSTALACIÓN VENTANA ALUMINIO PORTERÍAS CORREDIZA VIDRIO 4MM TIPO V-2</t>
  </si>
  <si>
    <t>SUMINISTRO E INSTALACIÓN PERSIANA ALUMINIO PORTERÍAS TIPO V-5</t>
  </si>
  <si>
    <t>SUMINISTRO E INSTALACIÓN VENTANA ALUMINIO PORTERÍAS CORREDIZA VIDRIO 4MM TIPO V-7</t>
  </si>
  <si>
    <t>SUMINISTRO E INSTALACIÓN VENTANA ALUMINIO PORTERÍAS CORREDIZA VIDRIO 4MM TIPO V-8</t>
  </si>
  <si>
    <t>PROYECTO ELECTRICO</t>
  </si>
  <si>
    <t>MEDIA TENSIÓN - TRANSFORMADOR - TABLERO GENERAL</t>
  </si>
  <si>
    <t>CAMBIO DE  RED AEREA  A SUBTERRANEA -incluye protecciones (cortacircuitos con fusibles y DPS)- incluye suministro e instalación terminales premoldeados tipo exterior 15 kV- 2 tubos de 4" tipo IMC instalados en poste - elementos de fijación necesarios - crucetas , diagonales , tornillería</t>
  </si>
  <si>
    <t>GLB</t>
  </si>
  <si>
    <t>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t>
  </si>
  <si>
    <t>Suministro e instalación de equipo de medida por el nivel de tensión 2 - 3 PT , 3 CT, medidor con tele medida , bloque de pruebas, caja de medidor, tubería metálica flexible, cables conexión colores , tubería metálica - crucetas , diagonales , tornillería- ver diagrama unifilar</t>
  </si>
  <si>
    <t>Construcción de cámara de inspección media tensión de 1.5 X 1.0 X1.0 mts en concreto reforzado , marco metálico- norma operador de red</t>
  </si>
  <si>
    <t>Construcción Canalización en tubo  PVC para acometida media tensión en   2 DUCTOS 4 " PVC -Cinta de demarcación en excavación</t>
  </si>
  <si>
    <t>Suministro transformador en aceite dieléctrico mineral   de 300  kVA - 3 FASES -  13200  V -   214 V/123 V - DYn5- Refrigeracion ONAN - ruedas- protocolo de pruebas.</t>
  </si>
  <si>
    <t xml:space="preserve"> suministro e instalación de celda de transformador (PARA 300 kVA)  en lamina acero cold rolled (norma RETIE) -Barra de tierras para equipotenciar</t>
  </si>
  <si>
    <t xml:space="preserve">Instalación transformador en aceite   de 300  kVA - 3 FASES -  13200  V -   214 V/123 V - DYn5 - </t>
  </si>
  <si>
    <t>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t>
  </si>
  <si>
    <t>28.10</t>
  </si>
  <si>
    <t>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t>
  </si>
  <si>
    <t>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t>
  </si>
  <si>
    <t>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t>
  </si>
  <si>
    <t>Suministro e instalación de celda de media tensión tipo QM -SM6  SCHNNEIDER con fusibles (aislada en SF6) Con seccionador de puesta a tierra y celda de remonta - incluye fusibles</t>
  </si>
  <si>
    <t>ACOMETIDAS ELÉCTRICAS</t>
  </si>
  <si>
    <t>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t>
  </si>
  <si>
    <t>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t>
  </si>
  <si>
    <t>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t>
  </si>
  <si>
    <t>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</si>
  <si>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</si>
  <si>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t>
  </si>
  <si>
    <t>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t>
  </si>
  <si>
    <t>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t>
  </si>
  <si>
    <t>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t>
  </si>
  <si>
    <t>29.10</t>
  </si>
  <si>
    <t>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</si>
  <si>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t>
  </si>
  <si>
    <t>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t>
  </si>
  <si>
    <t>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t>
  </si>
  <si>
    <t>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</si>
  <si>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</si>
  <si>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t>
  </si>
  <si>
    <t>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</si>
  <si>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</si>
  <si>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t>
  </si>
  <si>
    <t>29.20</t>
  </si>
  <si>
    <t>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t>
  </si>
  <si>
    <t>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</si>
  <si>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</si>
  <si>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t>
  </si>
  <si>
    <t>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</si>
  <si>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</si>
  <si>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t>
  </si>
  <si>
    <t>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t>
  </si>
  <si>
    <t>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t>
  </si>
  <si>
    <t>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t>
  </si>
  <si>
    <t>29.30</t>
  </si>
  <si>
    <t>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</si>
  <si>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</si>
  <si>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t>
  </si>
  <si>
    <t>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t>
  </si>
  <si>
    <t>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t>
  </si>
  <si>
    <t>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t>
  </si>
  <si>
    <t>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t>
  </si>
  <si>
    <t>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</si>
  <si>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t>
  </si>
  <si>
    <t>Canalización en tubería PVC - excavación, relleno compactado 16 ø 1-1/2"+ 8 ø1" +  4 ø 3" +  4 ø3/4"</t>
  </si>
  <si>
    <t>29.40</t>
  </si>
  <si>
    <t>Canalización en tubería PVC - excavación, relleno compactado 8 ø 1-1/2"+ 4 ø1" +  2 ø 3" +  2 ø3/4"</t>
  </si>
  <si>
    <t xml:space="preserve">Canalización en tubería PVC - excavación, relleno compactado 2 ø 1-1/2"+ 4 ø 1/2" +  2 ø 1" </t>
  </si>
  <si>
    <t xml:space="preserve">Canalización en tubería PVC - excavación, relleno compactado 2 ø 1-1/2"+ 3 ø 1/2" +  2 ø 1" </t>
  </si>
  <si>
    <t xml:space="preserve">Canalización en tubería PVC - excavación, relleno compactado 2 ø 1-1/2"+  2 ø 1" </t>
  </si>
  <si>
    <t>Canalización en tubería PVC - excavación, relleno compactado 2 ø 1/2"</t>
  </si>
  <si>
    <t>Caja de concreto reforzado con tapa y marco metálico tipo "caja giro tipo 2" Norma EPSA - largo 180 cm- ancho 150 cm- profundidad 132 cm - 3 tapas</t>
  </si>
  <si>
    <t>Caja de concreto reforzado con tapa y marco metálico tipo "caja de paso  tipo A" Norma EPSA - largo 120 cm- ancho 130 cm- profundidad 143 cm - 2 tapas</t>
  </si>
  <si>
    <t>Aterrizaje de ducto metálico con cable #6 CuDD con conector de cobre Cada 1,5 mts (70 unid) para bandeja- incluye suministro de cable y conectores</t>
  </si>
  <si>
    <t>TABLEROS ELÉCTRICOS</t>
  </si>
  <si>
    <t>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t>
  </si>
  <si>
    <t>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t>
  </si>
  <si>
    <t>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t>
  </si>
  <si>
    <t>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t>
  </si>
  <si>
    <t xml:space="preserve">Suministro e instalación (Empotrado en pared )Tablero TDRSI-1 - 3F- 5H - 208/120V  36 Circuitos. Espacio totalizador-  con puerta - llegada y salida en tuberia PVC- Incluye  marquillas identificación, M.O - </t>
  </si>
  <si>
    <t xml:space="preserve">Suministro e instalación (Empotrado en pared )Tablero TDRSI-2 - 3F- 5H - 208/120V  36 Circuitos. Espacio totalizador-  con puerta - llegada y salida en tuberia PVC- Incluye  marquillas identificación, M.O - </t>
  </si>
  <si>
    <t xml:space="preserve">Suministro e instalación (Empotrado en pared )Tablero TDIEMER-1 - 3F- 5H - 208/120V  24 Circuitos -Espacio totalizador-con puerta - llegada y salida en tuberia PVC- Incluye  marquillas identificación, M.O - </t>
  </si>
  <si>
    <t xml:space="preserve">Suministro e instalación (Empotrado en pared )Tablero TDIEMER-2 - 3F- 5H - 208/120V  24 Circuitos.Espacio totalizador- con puerta - llegada y salida en tuberia PVC- Incluye  marquillas identificación, M.O - </t>
  </si>
  <si>
    <t>Suministro e instalación (Sobre puesto en pared )Tablero TDP1-1 - 3F- 5H - 208/120V  24 Circuitos.  Espacio totalizador- puerta -llegada en bandeja portacable tipo escalera)- Incluye  marquillas identificación, M.O ,amarras.</t>
  </si>
  <si>
    <t>30.10</t>
  </si>
  <si>
    <t>Suministro e instalación (Sobre puesto en pared )Tablero TDP1-2 - 3F- 5H - 208/120V  24 Circuitos. Espacio totalizador-  puerta - llegada en bandeja portacable tipo escalera)- Incluye  marquillas identificación, M.O ,amarras.</t>
  </si>
  <si>
    <t>Suministro e instalación (Sobre puesto en pared )Tablero TDP2-1 - 3F- 5H - 208/120V  24 Circuitos. Espacio totalizador- puerta  puerta - llegada en bandeja portacable tipo escalera)- Incluye  marquillas identificación, M.O ,amarras.</t>
  </si>
  <si>
    <t>Suministro e instalación (Sobre puesto en pared )Tablero TDP2-2 - 3F- 5H - 208/120V  24 Circuitos. Espacio totalizador- puerta - llegada en bandeja portacable tipo escalera)- Incluye  marquillas identificación, M.O ,amarras.</t>
  </si>
  <si>
    <t>Suministro e instalación (Sobre puesto en pared )Tablero TDP3-1 - 3F- 5H - 208/120V  24 Circuitos. Espacio totalizador-  puerta - llegada en bandeja portacable tipo escalera)- Incluye  marquillas identificación, M.O ,amarras.</t>
  </si>
  <si>
    <t>Suministro e instalación (Sobre puesto en pared )Tablero TDP3-2 - 3F- 5H - 208/120V  24 Circuitos. Espacio totalizador-  puerta - llegada en bandeja portacable tipo escalera)- Incluye  marquillas identificación, M.O ,amarras.</t>
  </si>
  <si>
    <t>Suministro e instalación (Sobre puesto en pared )Tablero TDIE - 3F- 5H - 208/120V  24 Circuitos.   puerta - lllegada en tubo PVC 1-1/2" -  Incluye  marquillas identificación, M.O ,amarras.</t>
  </si>
  <si>
    <t>Suministro e instalación (Sobre puesto en pared )Tablero TDIP1-1 - 3F- 5H - 208/120V  18 Circuitos. Espacio totalizador-  puerta -llegada en bandeja portacable tipo escalera)- Incluye  marquillas identificación, M.O ,amarras.</t>
  </si>
  <si>
    <t>Suministro e instalación (Sobre puesto en pared )Tablero TDIP1-2 - 3F- 5H - 208/120V  18 Circuitos.  Espacio totalizador- puerta - llegada en bandeja portacable tipo escalera)- Incluye  marquillas identificación, M.O ,amarras.</t>
  </si>
  <si>
    <t>Suministro e instalación (Sobre puesto en pared )Tablero TDIP2-1 - 3F- 5H - 208/120V  12 Circuitos. Espacio totalizador- puerta  puerta - llegada en bandeja portacable tipo escalera)- Incluye  marquillas identificación, M.O ,amarras.</t>
  </si>
  <si>
    <t>Suministro e instalación (Sobre puesto en pared )Tablero TDIP2-2 - 3F- 5H - 208/120V  12 Circuitos.  Espacio totalizador-  puerta - llegada en bandeja portacable tipo escalera)- Incluye  marquillas identificación, M.O ,amarras.</t>
  </si>
  <si>
    <t>30.20</t>
  </si>
  <si>
    <t>Suministro e instalación (Sobre puesto en pared )Tablero TDIP3-1 - 3F- 5H - 208/120V  12 Circuitos. Espacio totalizador-   puerta - llegada en bandeja portacable tipo escalera)- Incluye  marquillas identificación, M.O ,amarras.</t>
  </si>
  <si>
    <t>Suministro e instalación (Sobre puesto en pared )Tablero TDIP3-2 - 3F- 5H - 208/120V  12 Circuitos. Espacio totalizador-  puerta - llegada en bandeja portacable tipo escalera)- Incluye  marquillas identificación, M.O ,amarras.</t>
  </si>
  <si>
    <t>Suministro e instalación (Sobre puesto en pared )Tablero TDAAP3-1  - 3F- 5H - 208/120V  12 Circuitos.  Espacio totalizador- puerta - llegada en bandeja portacable tipo escalera)- Incluye  marquillas identificación, M.O ,amarras.</t>
  </si>
  <si>
    <t>Suministro e instalación (Sobre puesto en pared )Tablero TDAAP3-2  - 3F- 5H - 208/120V  12 Circuitos.   puerta - llegada en bandeja portacable tipo escalera)- Incluye  marquillas identificación, M.O ,amarras.</t>
  </si>
  <si>
    <t xml:space="preserve">Suministro e instalación (Sobre puesto en pared )Tablero TDR1-1 - 3F- 5H - 208/120V  12 Circuitos- Espacio totalizador-  con puerta - llegada y salida en tuberia PVC- Incluye  marquillas identificación, M.O - </t>
  </si>
  <si>
    <t xml:space="preserve">Suministro e instalación (Empotrado en pared )Tablero TDR1-2 - 3F- 5H - 208/120V  12Circuitos.- Espacio totalizador-con puerta - llegada y salida en tuberia PVC- Incluye  marquillas identificación, M.O - </t>
  </si>
  <si>
    <t xml:space="preserve">Suministro e instalación (Empotrado en pared )Tablero TDR2-1 - 3F- 5H - 208/120V  12Circuitos- Espacio totalizador - con puerta - llegada y salida en tuberia PVC- Incluye  marquillas identificación, M.O - </t>
  </si>
  <si>
    <t xml:space="preserve">Suministro e instalación (Empotrado en pared )Tablero TDR2-2 - 3F- 5H - 208/120V  12 Circuitos- Espacio totalizador- con puerta - llegada y salida en tuberia PVC- Incluye  marquillas identificación, M.O - </t>
  </si>
  <si>
    <t xml:space="preserve">Suministro e instalación (Empotrado en pared )Tablero TDRCCE-1 - 2F- 4H - 208/120V  12Circuitos- Espacio totalizador con puerta - llegada y salida en tuberia PVC- Incluye  marquillas identificación, M.O - </t>
  </si>
  <si>
    <t xml:space="preserve">Suministro e instalación (Empotrado en pared )Tablero TDRCCE-2 - 2F- 4H - 208/120V  12Circuitos.. con puerta - llegada y salida en tuberia PVC- Incluye  marquillas identificación, M.O - </t>
  </si>
  <si>
    <t>30.30</t>
  </si>
  <si>
    <t xml:space="preserve">Suministro e instalación (Empotrado en pared )Tablero TDSUB - 3F- 5H - 208/120V 12 Circuitos.-  con puerta - llegada y salida en tuberia PVC- Incluye  marquillas identificación, M.O - </t>
  </si>
  <si>
    <t xml:space="preserve">Suministro e instalación (Empotrado en pared )Tablero TDMB- 3F- 5H - 208/120V 12 Circuitos.-  Espacio totalizador - con puerta - llegada y salida en tuberia PVC- Incluye  marquillas identificación, M.O - </t>
  </si>
  <si>
    <t xml:space="preserve">Suministro e instalación (Empotrado en pared )Tablero TDPE- 3F- 5H - 208/120V 12 Circuitos.-  Espacio totalizador - con puerta - llegada y salida en tuberia PVC- Incluye  marquillas identificación, M.O - </t>
  </si>
  <si>
    <t>Suministro e instalación (Sobre puesto en pared )Tablero TDK1 - 1F- 3H -120V 6 Circuitos.   puerta -llegada en tubo PVC - Incluye  marquillas identificación, M.O ,amarras.</t>
  </si>
  <si>
    <t>Suministro e instalación (Sobre puesto en pared )Tablero TDK2 - 1F- 3H -120V 6 Circuitos.   puerta -llegada en tubo PVC - Incluye  marquillas identificación, M.O ,amarras.</t>
  </si>
  <si>
    <t>Suministro e instalación (Sobre puesto en pared )Tablero TDK3 - 1F- 3H -120V 6 Circuitos.   puerta -llegada en tubo PVC - Incluye  marquillas identificación, M.O ,amarras.</t>
  </si>
  <si>
    <t xml:space="preserve">Suministro e instalación (Empotrado en pared )Tablero  TDRPE - 1F- 3H - 208/120V  6 Circuitos. con puerta - llegada y salida en tuberia PVC- Incluye  marquillas identificación, M.O - </t>
  </si>
  <si>
    <t xml:space="preserve">Suministro e instalacion de interruptor termomagnetico 1x15, 1x20A </t>
  </si>
  <si>
    <t xml:space="preserve">Suministro e instalacion de interruptor termomagnetico 2 x 15 A </t>
  </si>
  <si>
    <t xml:space="preserve">Suministro e instalacion de interruptor termomagnetico 3 x 15 A </t>
  </si>
  <si>
    <t>30.40</t>
  </si>
  <si>
    <t xml:space="preserve">Suministro e instalacion de interruptor termomagnetico 3x20 , 3x30 A </t>
  </si>
  <si>
    <t>Suministro e instalacion de interruptor termomagnetico en caja moldeada 3 x 15 A   - incluye cable y bornas de ponchar electroplateadas para conexión dentro del tablero</t>
  </si>
  <si>
    <t>Suministro e instalacion de interruptor termomagnetico en caja moldeada 3 x 20  A   - incluye cable y bornas de ponchar electroplateadas para conexión dentro del tablero</t>
  </si>
  <si>
    <t>Suministro e instalacion de interruptor termomagnetico en caja moldeada 3 x 30  A   - incluye cable y bornas de ponchar electroplateadas para conexión dentro del tablero</t>
  </si>
  <si>
    <t>Suministro e instalación de interruptor termo magnético en caja moldeada 3 x 40 A   - incluye cable y bornas de ponchar electro plateadas para conexión dentro del tablero</t>
  </si>
  <si>
    <t>Suministro e instalacion de interruptor termomagnetico en caja moldeada 3 x 50  A   - incluye cable y bornas de ponchar electroplateadas para conexión dentro del tablero</t>
  </si>
  <si>
    <t>Suministro e instalación de interruptor termo magnético en caja moldeada 3 x 60 A   - incluye cable y bornas de ponchar electro plateadas para conexión dentro del tablero</t>
  </si>
  <si>
    <t>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t>
  </si>
  <si>
    <t>Curvas interior vertical para bandeja portacable tipo escalera metalica en lamina cold roled (pintada con pintura electrostatica) con  tapa de 30 cm en techo cuarto  de tableros de los edificios 1 y 2</t>
  </si>
  <si>
    <t>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t>
  </si>
  <si>
    <t>30.50</t>
  </si>
  <si>
    <t>Curvas horizonta para bandeja portacable tipo escalera metalica en lamina cold roled (pintada con pintura electrostatica) con  tapa de 30 cm en techo cuarto  de tableros de los edificios 1 y 2 y salida a buitron</t>
  </si>
  <si>
    <t>ALUMBRADO Y TOMACORRIENTES</t>
  </si>
  <si>
    <t>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</si>
  <si>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</si>
  <si>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</si>
  <si>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</si>
  <si>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</si>
  <si>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</si>
  <si>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</si>
  <si>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</si>
  <si>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t>
  </si>
  <si>
    <t>31.10</t>
  </si>
  <si>
    <t>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t>
  </si>
  <si>
    <t>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t>
  </si>
  <si>
    <t>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t>
  </si>
  <si>
    <t>Suministro e instalación lampara fluorecente tipo IT 100AQ SPH 1X4 / 2T83241 (32 X 2)-ILUMINACIONES TECNICAS</t>
  </si>
  <si>
    <t>Suministro e instalación lampara fluorecente tipo LFS IM TB 1X4 / 2T83241 (32X2) ILUMINACIONES TECNICAS</t>
  </si>
  <si>
    <t>Suministro e instalación lampara fluorecente tipo LFS IM TB 1X8 / 2x2T83241 (32X4) ILUMINACIONES TECNICAS</t>
  </si>
  <si>
    <t>Suministro e instalación lampara fluorecente tipo LFS IM TB 1X4 / 2T83241 (32X2) con BALASTO DE EMERGENCIA - ILUMINACIONES TECNICAS</t>
  </si>
  <si>
    <t>Suministro e instalación luminaria (Cilindro) ITD 960 / 2T42641 (26X2) ILUMINACIONES TECNICAS</t>
  </si>
  <si>
    <t>Suministro luminaria (Bala) ITD 49 7w Master Led 120 v (7X1) ILUMINACIONES TECNICAS</t>
  </si>
  <si>
    <t>Suministro e instalación luminaria CORAL 2T524w +2BIAX 24w (24X4) ILUMINACIONES TECNICAS</t>
  </si>
  <si>
    <t>31.20</t>
  </si>
  <si>
    <t>Suministro e instalación luminaria (Bala piso) IT D6 / Master Led 4w 120 v (4x1) ILUMINACIONES TECNICAS</t>
  </si>
  <si>
    <t>Suministro e instalación letrero luminoso "salida de emergencia" COLOR VERDE - bateria recargable</t>
  </si>
  <si>
    <t>Suministro e instalación  lampara de emergencia aplique IT950EXL  ILUMINACIONES TECNICAS</t>
  </si>
  <si>
    <t>SISTEMA DE PROTECCION DESCARGAS ATMOSFERICAS Y MALLA A TIERRA</t>
  </si>
  <si>
    <t>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t>
  </si>
  <si>
    <t>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t>
  </si>
  <si>
    <t>SISTEMA BOMBAS CONTRA INCENDIO</t>
  </si>
  <si>
    <t>Alimentador  3 Fases 208 V para bomba contraincendio en cable Cu - 3 # 8 awg-THHN + 1#10 awg-THHN en tubo metalico EMT de 1" desde tablero en cuarto de bombas - Con caja de paso metalica de 15 x 15 cm- soporte  en riel chanel con chazo metalico y abrazadera doble ala 1"</t>
  </si>
  <si>
    <t>Suministro e instalación (Empotrado en pared )Tablero para BOMBA #1 - metalico 40 x40 cm  con totalizador 3 x 20 A caja moldeada- para recibir acometida desde subestacion</t>
  </si>
  <si>
    <t>Suministro e instalación (Empotrado en pared )Tablero para BOMBA #2 - metalico 40 x40 cm  con totalizador 3 x 20 A caja moldeada- para recibir acometida desde subestacion</t>
  </si>
  <si>
    <t>Alimentador a MOTOBOMBA # 2 -  7,5 HP- Desde tablero TG-SUBESTACION en Cable    3 # 6 Cu.THHN  + 1# 8 Cu THHN. EN TUBO PVC   por canalizacion subterranea ( no incluye canalizacion) -  incluye cable , M.O, marquillas identificación, amarras plasticas,</t>
  </si>
  <si>
    <t>Alimentador a MOTOBOMBA # 1 -  20 HP- Desde tablero TG-SUBESTACION en Cable    6 # 2/0 Cu.THHN  + 1# 2 Cu THHN. EN TUBO PVC   por canalizacion subterranea ( no incluye canalizacion) -  incluye cable , M.O, marquillas identificación, amarras plasticas,</t>
  </si>
  <si>
    <t xml:space="preserve">Canalización en tubería PVC  2 ø 1" incluye terminal tipo campana en ambos extremos - excavación, relleno compactado  </t>
  </si>
  <si>
    <t xml:space="preserve">Canalización en tubería PVC 2 ø 2"  incluye terminal tipo campana en ambos extremos - excavación, relleno compactado   </t>
  </si>
  <si>
    <t>ILUMINACION  PERIMETRAL</t>
  </si>
  <si>
    <t>Suministro e instalacion de poste de concreto de 9 x 510</t>
  </si>
  <si>
    <t>Cableado red secundaria para alumbrado publico   208 v( 2F+T) en cable trenzado Al 3x # 2</t>
  </si>
  <si>
    <t>Suministro e instalación de luminaria alumbrado publico con brazo 150  wt NA con foto celda</t>
  </si>
  <si>
    <t>Construccion caja de paso en concreto de 60 x 60 x 60 cm  con tapa y marco metalico</t>
  </si>
  <si>
    <t>CONSTRUCCIÓN DE CONJUNTO RED BAJA TENSIÓN CON PERCHA TRENZADA CORRIDO (BT01)</t>
  </si>
  <si>
    <t>CONSTRUCCIÓN DE CONJUNTO RED BAJA TENSIÓN CON PERCHA TRENZADA RETENCIÓN (BT02)</t>
  </si>
  <si>
    <t>CONSTRUCCIÓN DE CONJUNTO RED BAJA TENSIÓN CON PERCHA TRENZADA TERMINAL (BT03)</t>
  </si>
  <si>
    <t>CONSTRUCCIÓN DE CONJUNTO  DE PUESTA A TIERRA BT (PTBT22)</t>
  </si>
  <si>
    <t>CONSTRUCCIÓN DE CONJUNTO RETENIDA TIPO GUITARRA A TIERRA BAJA TENSIÓN (RTG1)</t>
  </si>
  <si>
    <t>ILUMINACION  SENDERO PEATONAL</t>
  </si>
  <si>
    <t>Suministro e instalacion de luminaria en poste de 4 metros (metálico galvanizado 2")  NA 70 W - 208</t>
  </si>
  <si>
    <t>Canalizacion subterranea en tubo PVC  1"  " entre tablero TG  Y  tableros de distribucion de edificios con  cajas de paso en concreto para acometidas de distribucion</t>
  </si>
  <si>
    <t>Cableado salidas 208 v para poste metalico en 2#8 + 1 #12 cu THHN</t>
  </si>
  <si>
    <t>ILUMINACION  PARQUEADEROS</t>
  </si>
  <si>
    <t>Suministro e instalacion de Mastil  metalico 16 metros - incluye construccion de base en concreto con pernos de sujecion</t>
  </si>
  <si>
    <t>Canalizacion subterranea en tubo PVC  3/4"  " con  cajas de paso en concreto para acometidas de distribucion</t>
  </si>
  <si>
    <t>Construccion caja de paso en concreto de 100 x 100 x 60 cm  con tapa y marco metalico</t>
  </si>
  <si>
    <t>Acometida para alimentacion de reflectores en cable de Cu - 2 x  # 6 AWG-THHN +  1 x  # 8 AWG-THHN  por canalizacion en tubo PVC 3/4"</t>
  </si>
  <si>
    <t>Suministro e instalación de reflector MH 1000 W - 208 V con bombillo</t>
  </si>
  <si>
    <t>ILUMINACION  ÁREA ALREDEDOR DE LOS 3 KIOSKOS</t>
  </si>
  <si>
    <t>Suministro e instalación de poste de concreto de 9 x 510</t>
  </si>
  <si>
    <t>Canalización subterránea en tubo PVC  3/4"  " con  cajas de paso en concreto para acometidas de distribución</t>
  </si>
  <si>
    <t>Construcción caja de paso en concreto de 60 x 60 x 60 cm  con tapa y marco metálico</t>
  </si>
  <si>
    <t>Acometida para alimentación de reflectores en cable de Cu - 2 x  # 6 AWG-THHN +  1 x  # 8 AWG-THHN  por canalización en tubo PVC 3/4"</t>
  </si>
  <si>
    <t>Suministro e instalación luminaria alumbrado publico con brazo 150  watt NA con foto celda</t>
  </si>
  <si>
    <t>RED DE MEDIA TENSION</t>
  </si>
  <si>
    <t>UNIDAD CONSTRUCTIVA TSN211P</t>
  </si>
  <si>
    <t>UNIDAD CONSTRUCTIVA TSN212P</t>
  </si>
  <si>
    <t>UNIDAD CONSTRUCTIVA TSN213PC</t>
  </si>
  <si>
    <t>UNIDAD CONSTRUCTIVA TSN215C</t>
  </si>
  <si>
    <t>UNIDAD CONSTRUCTIVA DPS-3F</t>
  </si>
  <si>
    <t>UNIDAD CONSTRUCTIVA CON12/510</t>
  </si>
  <si>
    <t>UNIDAD CONSTRUCTIVA INSC1/0-3F</t>
  </si>
  <si>
    <t>INSTALACIÓN DE CABLE ECOLÓGICO 1/0 TRIFASICO X M</t>
  </si>
  <si>
    <t>UNIDAD CONSTRUCTIVA RTD2</t>
  </si>
  <si>
    <t>38.10</t>
  </si>
  <si>
    <t>UNIDAD CONSTRUCTIVA CORTAC</t>
  </si>
  <si>
    <t>UNIDAD CONSTRUCTIVA CIMENT</t>
  </si>
  <si>
    <t xml:space="preserve">Posteadura de media tensión -  parada, aplomada vestida </t>
  </si>
  <si>
    <t>PLANTA DE EMERGENCIA</t>
  </si>
  <si>
    <t>Suministro, instalación y puesta en marcha de planta de emergencia de 150 kVA - 3F + N-   123 v / 214 v -  INCLUYE totalizador 3 x 500 A regulable, con cabina isonorizada de fábrica - sistema de espape de gases, con bateria y cargador de bateria</t>
  </si>
  <si>
    <t>Construcción acometida de conexión entre transferencia automática y planta de emergencia por cárcamo de 3 X 3#2/0 CU-THHN + 3 #2/0 + 1#2/0 CU -DD INCLUYE BORNAS EN Cu electro plateado de ponchar para conexión</t>
  </si>
  <si>
    <t>SISTEMA UPS PARA TOMAS REGULADOS SALAS DE COMPUTO</t>
  </si>
  <si>
    <t>Suministro, puesta en servicio e  instalación (acometida a cero mts) UPS 45  KVA 3F -5H  208/120 V</t>
  </si>
  <si>
    <t>INSPECCION Y CERTIFICACION RETIE</t>
  </si>
  <si>
    <t>REDES DE VOZ Y DATOS</t>
  </si>
  <si>
    <t>PUNTOS DE TELECOMUNICACIONES VOZ Y DATOS</t>
  </si>
  <si>
    <t>Suministro e intalacion Punto de voz o datos, incluye, face plate,  jack Categoria 6A para area de trabajo, ponchado, certificacion de Red, faceplate con marquillas de identificacion de acuerdo a nomenclatura.</t>
  </si>
  <si>
    <t>Suministro e instalacion cableado 6A sobre la canalizacion instalada</t>
  </si>
  <si>
    <t xml:space="preserve">Suministro e intalacion de Patch cord x 3 FT CAT 6A en el Rack </t>
  </si>
  <si>
    <t>Suministro e intalacion de Patch cord x 10 FT CAT 6A en el Area de trabajo</t>
  </si>
  <si>
    <t>CENTRO DE CABLEADO</t>
  </si>
  <si>
    <t>Suministro e intalacion de PATCH PANEL DE 24 PUERTOS CATEGORIA 6A AMP, incluye JACK's, ponchado, soprte trasero de cable. (Atiende cableado seguridad y movilidad en cada bloque)</t>
  </si>
  <si>
    <t>Suministro e intalacion de PATCH PANEL DE 48 PUERTOS CATEGORIA 6A AMP, incluye JACK's, ponchado, soporte trasero de cable.</t>
  </si>
  <si>
    <t xml:space="preserve">Suministro e intalacion de Gabinete RACK  de telecomunicaciones tipo servidor de 2.1 metros en el cuarto tecnico, incluye accesorios y peinado.  </t>
  </si>
  <si>
    <t>CANALIZACIONES CABLEADO ESTRUCTURADO</t>
  </si>
  <si>
    <t>Bandeja p/cable tipo malla c/T, c/D de 30 x 5 x 300 cms (Tramo 3mts) incluye fijacion al techo, union, tierra y accesorios</t>
  </si>
  <si>
    <t>Placa derivación universal, SBDN, acabado galvanizado contínuo GS. Para tuberia de 1/2 y 3/4</t>
  </si>
  <si>
    <t>Suministro e Intalacion de Tubo metálico galvanizado EMT de 3/4" x 3 Mts, incluye accesorios de fijacion accesorios de union, cajas de paso y curvas para tendido de cableado estructurado</t>
  </si>
  <si>
    <t>Suministro e Intalacion de Tubo PVC de 3/4"  x 3 Mts, incluye accesorios de fijacion accesorios de union, cajas de paso y curvas, construcción de regatas recolección de escombros y resanes dependiendo el material donde se haga la ruptura.  para tendido de cableado estructurado</t>
  </si>
  <si>
    <t xml:space="preserve">INSTALACION ENLACE FIBRA OPTICA </t>
  </si>
  <si>
    <t>Suministro de fibra monomodo de 12 hilos  incluye  todo lo necesario para la correcta instalación. En la parte canalizada incluye tendido canalizado, sondeo, reparación de ductos donde sea necesario en caso de obstrucción, adecuación de la fibra en las cámaras de paso. (reserva 5%) (tramo 1: centro cableado bloque 1 a porteria; tramo 2: centro de cableado bloque 1 a centro cableado bloque 2)</t>
  </si>
  <si>
    <t>Suministro de ODF para fibra óptica monomodo con 12 puertos coneclores tipo LC</t>
  </si>
  <si>
    <t>Conectorizacion de fibra, Fusiones de fibra óptica Incluyen alistamiento de puntas en todos los extremos donde se instalen ODF,  (8 fusiones en cada extremo de las dos fibras)</t>
  </si>
  <si>
    <t>Certificacion de fibra, Pruebas de reflectometricas para la fibra óptica con OTDR referencia de 200 en adelante teniendo en cuenta las perdidas en la salida del conector y las perdidas en las derivaciones de las redes troncales también las distancia de A-B punto de inicio y punto final, las perdidas deben de quedar por debajo de 0.200 dB.</t>
  </si>
  <si>
    <t>Suministro e intalacion de Patch cord de fibra optica LC -LC 1 Metro</t>
  </si>
  <si>
    <t>Canalización en tubo tipo pesado de 2 1/2"  tipo zanja estrecha Incluye la excavación, aplicación de arena 10cm en el lecho de la zanja medidas 40cm profundidad x 40cm de ancho x 100cm de ruta con ducteria de 1 via de 2 pulgadas, compactación de relleno también incluye la reposición de césped y o jardines</t>
  </si>
  <si>
    <t>Construcción de regatas o mural en fachada para ingreso del cable de fibra óptica a sedes donde hay ingreso por la ductería canalizada existente. Rupturas de 6 cm de profundidad recolección de escombros y reposición dependiendo el material donde se haga la ruptura.</t>
  </si>
  <si>
    <t>Construcción de cajas subterráneas de paso en concreto fundido con capacidad de resistencia de 3.000 psi medidas 40cm ancho x 40cm de largo x 40cm de profundidad</t>
  </si>
  <si>
    <t>PANEL DE CONEXIONES AUDIO / VIDEO</t>
  </si>
  <si>
    <t>Suministro e instalacion de faceplate (panel) de video y audio, incluye cables de concexiones (HDMI, VGA, USB, AUDIO 3,5 mm, RCA) hasta equipo video Bean o Televisor por la canalizacion instalada</t>
  </si>
  <si>
    <t>EQUIPOS ACTIVOS</t>
  </si>
  <si>
    <t>Suministro e instalacion de switch cisco Gigabit etnernet 48 puertos incluye 4 puertos SFP, LAN Base</t>
  </si>
  <si>
    <t xml:space="preserve">Suministro e instalacion de switch cisco Gigabit ethernet 24 puertos PoE  capa 2, incluye 4 puertos SFP, LAN Base </t>
  </si>
  <si>
    <t xml:space="preserve">Suministro e instalacion de switch cisco Gigabit ethernet 48 puertos capa 3,  incluye 4 puertos SFP, LAN Base </t>
  </si>
  <si>
    <t>Suministro e instalacion de punto de acceso inalambrico aruba Networks AP 225, incluye soporte e inyector PoE.</t>
  </si>
  <si>
    <t>ACCIONES AMBIENTALES</t>
  </si>
  <si>
    <t>ESTABIIZACION QUEBRADA AGUA LIMPIA</t>
  </si>
  <si>
    <t>CONSTRUCCION DE GAVIONES EN MALLA TRIPLE TORSION CALIBRE 12</t>
  </si>
  <si>
    <t>AISLAMIENTO CON CERCA DE MADERA Y ALAMBRE DE PUAS 5 HILOS</t>
  </si>
  <si>
    <t>CONSTRUCCION DE GAVIONES, CONSTRUCCION DE TRINCHOS Y AISLAMIENTO EN ZONAS DE RECUPERACION</t>
  </si>
  <si>
    <t>TRINCHOS EN TUBERIA GALV 3"( INCLUYE CONCRETO, MALLA ESLABONADA Y GEOTEXTIL NT 2000)</t>
  </si>
  <si>
    <t>EMPRADIZACION DE TRINCHOS</t>
  </si>
  <si>
    <t>MANEJO DE AGUAS DE ESCORRENTIA</t>
  </si>
  <si>
    <t>CONSTRUCCION DEL CANAL RECEPTOR</t>
  </si>
  <si>
    <t>CONSTRUCCION DE CAJA RECOLECTORA DEL CANAL</t>
  </si>
  <si>
    <t>TUBERIAS 8 " PVC  DESAGUE</t>
  </si>
  <si>
    <t>EXCAVACIONES  PARA CANAL Y TUBERIAS</t>
  </si>
  <si>
    <t>51.01</t>
  </si>
  <si>
    <t>MOVIMIENTO DE TIERRA INCLUYE CORTE</t>
  </si>
  <si>
    <t>51.02</t>
  </si>
  <si>
    <t>CONFORMACION CON MAQUINARIA</t>
  </si>
  <si>
    <t>51.03</t>
  </si>
  <si>
    <t>CUBIERTA VEGETAL (MANI FORREJERO)</t>
  </si>
  <si>
    <t>TOTAL COSTO DIRECTO</t>
  </si>
  <si>
    <t>TOTAL COSTO INDIRECTO</t>
  </si>
  <si>
    <t>&lt;= 24.95%</t>
  </si>
  <si>
    <t>ADMINISTRACION</t>
  </si>
  <si>
    <t>UTILIDAD</t>
  </si>
  <si>
    <t>IMPREVISTOS</t>
  </si>
  <si>
    <t>&gt;= 2%</t>
  </si>
  <si>
    <t>IVA SOBRE UTILIDAD 5%</t>
  </si>
  <si>
    <t>TOTAL PRESUPUESTO OFICIAL</t>
  </si>
  <si>
    <t>VALOR PROPUESTA CORREGIDA &lt;= PREPESUPUESTO OFICIAL</t>
  </si>
  <si>
    <t>VALOR PROPUESTA PRESENTADA</t>
  </si>
  <si>
    <t>DIFERENCIA</t>
  </si>
  <si>
    <t>PORCENTAJE DE CORRECCION &lt;= 0.05%</t>
  </si>
  <si>
    <t>VrUnit. Ofertado ≤ VrUnit. Oficial</t>
  </si>
  <si>
    <t>CUMPLE (SI/NO)</t>
  </si>
  <si>
    <t>NO CUMPLE FINANCIERAMENTE</t>
  </si>
  <si>
    <t>FORMULA DE EVALUACION</t>
  </si>
  <si>
    <t>UNIVERSIDAD DEL CAUCA - VICERRECTORIA ADMINISTRATIVA</t>
  </si>
  <si>
    <t xml:space="preserve">COMITÉ TECNICO ASESOR </t>
  </si>
  <si>
    <t>CALIFICACIÓN  FACTOR CALIDAD</t>
  </si>
  <si>
    <t>ÍTEM</t>
  </si>
  <si>
    <t>PERSONAL MINIMO DEL PROCESO</t>
  </si>
  <si>
    <t>FACTOR CALIDAD</t>
  </si>
  <si>
    <t>5,15,1</t>
  </si>
  <si>
    <t>PUNTAJE POR PERSONAL OFRECIDO PARA LA OBRA</t>
  </si>
  <si>
    <t>DIRECTOR DE OBRA</t>
  </si>
  <si>
    <t>Una certificación</t>
  </si>
  <si>
    <t>Dos certificaciones</t>
  </si>
  <si>
    <t>RESIDENTE DE OBRA</t>
  </si>
  <si>
    <t>ARQUITECTO</t>
  </si>
  <si>
    <t>INGENIERO ELECTRICO O ELECTRICISTA</t>
  </si>
  <si>
    <t>APOYO A LA INDUSTRIA NACIONAL</t>
  </si>
  <si>
    <t>TOTAL</t>
  </si>
  <si>
    <t>MAX</t>
  </si>
  <si>
    <t xml:space="preserve">CÁLCULO K RESIDUAL DEL PROPONENTE </t>
  </si>
  <si>
    <t>PRESUPUESTO OFICIAL:</t>
  </si>
  <si>
    <t>PLAZO ESTIMADO DEL CONTRATO:  (MESES)</t>
  </si>
  <si>
    <t>CAPACIDAD RESIDUAL DEL PROCESO DE CONTRATACION:</t>
  </si>
  <si>
    <t>ANTICIPO O PAGO ANTICIPADO:</t>
  </si>
  <si>
    <t>DOLAR DIA CIERRE:</t>
  </si>
  <si>
    <t>UMBRAL MIPYME:</t>
  </si>
  <si>
    <t>No</t>
  </si>
  <si>
    <t>INTEGRANTE</t>
  </si>
  <si>
    <t>% de Participación</t>
  </si>
  <si>
    <t>EXPERIENCIA                                                 (Valor total contratado REPORTADOS EN EL RUP en el segmento 720000 en Pesos)</t>
  </si>
  <si>
    <t xml:space="preserve">Factor de Experiencia </t>
  </si>
  <si>
    <t>Indice de Liquidez
RUP</t>
  </si>
  <si>
    <t>No de Profesionales a cargo</t>
  </si>
  <si>
    <t>Ingresos Operacionales (Pesos)</t>
  </si>
  <si>
    <t>Capacidad de Organización
( CO )</t>
  </si>
  <si>
    <t>Puntaje Experiencia
( E )</t>
  </si>
  <si>
    <t>Capacidad Fianciera
( CF )</t>
  </si>
  <si>
    <t>Capacidad Técnica
( CT )</t>
  </si>
  <si>
    <t>FELIPE ILLERA PACHECO</t>
  </si>
  <si>
    <t>RAFAEL HUMBERTO ALVAREZ BUSTILLO</t>
  </si>
  <si>
    <t>INGENIERIA MGA S.A.S.</t>
  </si>
  <si>
    <t>ENTIDAD CONTRATANTE</t>
  </si>
  <si>
    <t>No DEL CONTRATO</t>
  </si>
  <si>
    <t>OBJETO DEL CONTRATO</t>
  </si>
  <si>
    <t xml:space="preserve">VLR. CONTRATO </t>
  </si>
  <si>
    <t>PLAZO       ( DIAS )</t>
  </si>
  <si>
    <t>MODALIDAD</t>
  </si>
  <si>
    <t>% DE PARTIC.
(PN = 100%)</t>
  </si>
  <si>
    <t>Al 16 de agosto de 2017</t>
  </si>
  <si>
    <t>% AVANCE</t>
  </si>
  <si>
    <t>DIAS  EJECUTADOS</t>
  </si>
  <si>
    <t>DIAS POR  EJECUTAR</t>
  </si>
  <si>
    <t>Saldo a la Fecha Contrato en Ejecución</t>
  </si>
  <si>
    <t>P.N.</t>
  </si>
  <si>
    <t>C.</t>
  </si>
  <si>
    <t>U.T.</t>
  </si>
  <si>
    <t>CONTRATOS EN EJECUCIÓN:</t>
  </si>
  <si>
    <t>NO TIENE CONTRATOS EN EJECUCION</t>
  </si>
  <si>
    <t>SUMATORIA TOTAL ( S.C.E ):</t>
  </si>
  <si>
    <t>SENA</t>
  </si>
  <si>
    <t>DG-LP-00016-2015</t>
  </si>
  <si>
    <t>CONSTRUCCION EDIFICACION DEL SENA BOGOTA</t>
  </si>
  <si>
    <t>X</t>
  </si>
  <si>
    <t>CAPACIDAD RESIDUAL :</t>
  </si>
  <si>
    <t>=</t>
  </si>
  <si>
    <t>REP. LEGAL HAROLD ALBERTO MUÑOZ MUÑOZ</t>
  </si>
  <si>
    <t>HAROLD ALBERTO MUÑOZ MUÑOZ</t>
  </si>
  <si>
    <t>DIEGO REINEL FERNANDEZ ORDOÑEZ</t>
  </si>
  <si>
    <t>SOCICON LTDA</t>
  </si>
  <si>
    <t>SIN INICIAR</t>
  </si>
  <si>
    <t>4151.0.26.1.944-2016</t>
  </si>
  <si>
    <t>621-2016</t>
  </si>
  <si>
    <t>S/N</t>
  </si>
  <si>
    <t>015-2017</t>
  </si>
  <si>
    <t>253-2017</t>
  </si>
  <si>
    <t>382-2017</t>
  </si>
  <si>
    <t>383-2017</t>
  </si>
  <si>
    <t>REP. LEGAL JOSE ALFONSO GRIMALDO CAMAYO</t>
  </si>
  <si>
    <t>HECTOR EDUARDO RIOS FUENTES</t>
  </si>
  <si>
    <t>JOSE ALFONSO GRIMALDO CAMAYO</t>
  </si>
  <si>
    <t>GOBERNACION DEL CAUCA</t>
  </si>
  <si>
    <t>286-2015</t>
  </si>
  <si>
    <t>CONSTRUCCION O DOTACION DE ESPACIO PARA LA RECREACION Y DEPORTE EN POPAYAN, COMO EPICENTRO DE EVENTOS EN DEPARTAMENTO DEL CAUCA BARRIO VILLA DEL VIENTO MPIO DE POPAYAN</t>
  </si>
  <si>
    <t>287-2015</t>
  </si>
  <si>
    <t>CONSTRUCCION O DOTACION DE ESPACIO PARA LA RECREACION Y DEPORTE EN POPAYAN, COMO EPICENTRO DE EVENTOS EN DEPARTAMENTO DEL CAUCA BARRIO LAS FERIAS MPIO DE POPAYAN</t>
  </si>
  <si>
    <t>088-2013</t>
  </si>
  <si>
    <t>228-10-2013</t>
  </si>
  <si>
    <t>2.5.31.4/096-2016</t>
  </si>
  <si>
    <t>146-2016</t>
  </si>
  <si>
    <t>2.28.03-28-2016</t>
  </si>
  <si>
    <t>REP. LEGAL ENRIQUE LOURIDO CAICEDO</t>
  </si>
  <si>
    <t>ENRIQUE LOURIDO CAICEDO</t>
  </si>
  <si>
    <t>JAIME PUERTA ATEHORTUA</t>
  </si>
  <si>
    <t>VALLECAUCANA DE AGUAS ESP</t>
  </si>
  <si>
    <t>200-13.05.006</t>
  </si>
  <si>
    <t>GOBERNACION DEL VALLE</t>
  </si>
  <si>
    <t>0706-1</t>
  </si>
  <si>
    <t>ACUAVALLE SA ESP</t>
  </si>
  <si>
    <t>069-15</t>
  </si>
  <si>
    <t>01018-1408</t>
  </si>
  <si>
    <t>MUNICIPIO DE PALMIRA</t>
  </si>
  <si>
    <t>MP213-2015</t>
  </si>
  <si>
    <t>2.5.31.4/41-2016</t>
  </si>
  <si>
    <t>CENTRALES ELECTRICAS DE NARIÑO SA ESP</t>
  </si>
  <si>
    <t>328-2016</t>
  </si>
  <si>
    <t>MUNICIPIO DE FLORIDA</t>
  </si>
  <si>
    <t>MUNICIPIO DE YUMBO</t>
  </si>
  <si>
    <t>180.10.02.013-2016</t>
  </si>
  <si>
    <t>12-29-0950-2017</t>
  </si>
  <si>
    <t>0122-18-1698-2017</t>
  </si>
  <si>
    <t>2000-13-05-003-2017</t>
  </si>
  <si>
    <t>INDERVALLE</t>
  </si>
  <si>
    <t>1771-2017</t>
  </si>
  <si>
    <t>011-2010</t>
  </si>
  <si>
    <t>FONDO MIXTO PARA PROMOCION DEL DEPORTE</t>
  </si>
  <si>
    <t>FM-SIVPG-CO-03-13-2011</t>
  </si>
  <si>
    <t>SECRETARIA DE INFRAESTRUCTURA DE VALORIZACION MPAL</t>
  </si>
  <si>
    <t>4151.026.1.5557-2013</t>
  </si>
  <si>
    <t>SECRETARIA DE EDUCACION DEL MUNICIPIO DE CALI</t>
  </si>
  <si>
    <t>SEM-IF.4143.0.26.023-2014</t>
  </si>
  <si>
    <t>FINDETER</t>
  </si>
  <si>
    <t>PAF-ATF-133-2015</t>
  </si>
  <si>
    <t>4151.0.26.855.2015</t>
  </si>
  <si>
    <t>4151.0.26.1.854.2015</t>
  </si>
  <si>
    <t>PAF-ATF-0-140-2015</t>
  </si>
  <si>
    <t>180-10-02-020-2016</t>
  </si>
  <si>
    <t>EMCASERVICIOS SA ESP</t>
  </si>
  <si>
    <t>276-2016</t>
  </si>
  <si>
    <t>180-10-02-005.2016</t>
  </si>
  <si>
    <t>DEPARTAMENTO DEL CAUCA</t>
  </si>
  <si>
    <t>REP. LEGAL DIEGO GENARO MUÑOZ GUTIERREZ</t>
  </si>
  <si>
    <t>HAROLD JOSE VACCA MENESES</t>
  </si>
  <si>
    <t>DIEGO GENARO MUÑOZ GUTIERREZ</t>
  </si>
  <si>
    <t>AMEZQUITA NARANJO INGENIERIA &amp; CIA S.C.A.</t>
  </si>
  <si>
    <t>DC-SI-LP-020-2015</t>
  </si>
  <si>
    <t>CONSTRUCCION, REHABILITACION O DOTACION DE ESPACIOS PARA LA RECREACION Y DEPORTE EN POPAYAN COMO EPICENTRO DE EVENTOS EN EL DEPARTAMENTO DEL CAUCA</t>
  </si>
  <si>
    <t>MUNICIPIO DE GUACHENE</t>
  </si>
  <si>
    <t>105-2016</t>
  </si>
  <si>
    <t>RENOVACION DEL ALUMBRADO PUBLICO, PAVIMENTACION DE TRAMOS VIALES EN EL CASCO URBANO DEL MUNICIPIO DE GUACHENE</t>
  </si>
  <si>
    <t>1304-2015</t>
  </si>
  <si>
    <t>REHABILITACION DEL PUENTE SOBRE EL RIO PALO</t>
  </si>
  <si>
    <t>1549-2015</t>
  </si>
  <si>
    <t>MEJORAMIENTO DE LAS CONDICIONES DE SANEAMIENTO BASICO PARA LA COMUNIDAD NEGRA AFROCOLOMBIANA</t>
  </si>
  <si>
    <t>4,1,2</t>
  </si>
  <si>
    <t>REQUISITOS DE CAPACIDAD JURIDICA</t>
  </si>
  <si>
    <t>CARTA DE PRESENTACIÓN</t>
  </si>
  <si>
    <t xml:space="preserve">FOTOCOPIA DE LA MATRÍCULA PROFESIONAL </t>
  </si>
  <si>
    <t xml:space="preserve">CERTIFICACIÓN DE VIGENCIA DE LA MATRÍCULA PROFESIONAL </t>
  </si>
  <si>
    <t>4,1,3</t>
  </si>
  <si>
    <t>DOCUMENTOS DE CONSTITUCIÓN DE CONSORCIOS O UNIONES TEMPORALES</t>
  </si>
  <si>
    <t>4,1,4</t>
  </si>
  <si>
    <t>CERTIFICADO DE EXISTENCIA Y REPRESENTACIÓN LEGAL, CON FECHA DE EXPEDICIÓN NO MAYOR A 1 MES  - CÉDULA DE CIUDADANÍA PER. NATURAL</t>
  </si>
  <si>
    <t>4,1,5</t>
  </si>
  <si>
    <r>
      <t xml:space="preserve">CERTIFICADO DE INSCRIPCIÓN EN EL REGISTRO ÚNICO DE PROPONENTES, CON FECHA DE EXPEDICIÓN NO MAYOR A 1 MES. </t>
    </r>
    <r>
      <rPr>
        <b/>
        <sz val="10"/>
        <rFont val="Arial Narrow"/>
        <family val="2"/>
      </rPr>
      <t xml:space="preserve"> </t>
    </r>
    <r>
      <rPr>
        <sz val="10"/>
        <rFont val="Arial Narrow"/>
        <family val="2"/>
      </rPr>
      <t>CONSTRUCTOR</t>
    </r>
  </si>
  <si>
    <t>4,1,6</t>
  </si>
  <si>
    <t>GARANTÍA DE SERIEDAD DE LA PROPUESTA</t>
  </si>
  <si>
    <t>4,1,7</t>
  </si>
  <si>
    <t>CERTIFICACIÓN DEL PAGO DE PARAFISCALES Y APORTES AL SISTEMA DE SEGURIDAD SOCIAL.</t>
  </si>
  <si>
    <t>4,1,8</t>
  </si>
  <si>
    <t>COMPROMISO DE TRANSPARENCIA</t>
  </si>
  <si>
    <t>4,1,9</t>
  </si>
  <si>
    <t>CERTIFICADO SOBRE ANTECEDENTES DE PESONSABILIDAD FISCAL</t>
  </si>
  <si>
    <t>4,1,10</t>
  </si>
  <si>
    <t>CERTIFICADO SOBRE ANTECEDENTES DISCIPLINARIOS</t>
  </si>
  <si>
    <t>4,1,11</t>
  </si>
  <si>
    <t xml:space="preserve">CERTIFICACIÓN SOBRE ANTECEDENTES JUDICIALES </t>
  </si>
  <si>
    <t>4,1,12</t>
  </si>
  <si>
    <t>FOTOCOPIA DE LA CÉDULA DE CIUDADANÍA</t>
  </si>
  <si>
    <t>4,1,13</t>
  </si>
  <si>
    <t xml:space="preserve">NIT. O REGISTRO ÚNICO TRIBUTARIO DEL OFERENTE </t>
  </si>
  <si>
    <t>4,1,14</t>
  </si>
  <si>
    <t>CERTIFICACIÓN DEL REVISOR FISCAL</t>
  </si>
  <si>
    <t>4,1,15</t>
  </si>
  <si>
    <t>CARTA DE ACEPTACIÓN DEL PRESUPUESTO OFICIAL (FORMULARIO N° 1 PRESUPUESTO OFICIAL).</t>
  </si>
  <si>
    <t>AUTORIZACIÓN PARA PRESENTAR LA OFERTA</t>
  </si>
  <si>
    <t>No aportan certificado de existencia y representación legal de la persona juridica</t>
  </si>
  <si>
    <t>DOCUMENTO APORTADO NO LEGIBLE PARA DETERMINAR INFORMACION REQUERIDA</t>
  </si>
  <si>
    <t>CONTRATO 8</t>
  </si>
  <si>
    <t>CONTRATO 9</t>
  </si>
  <si>
    <t>CONTRATO 10</t>
  </si>
  <si>
    <t>No habil finacieramente</t>
  </si>
  <si>
    <t>Habil.
Presenta (3) tres certificaciones expedidas por la entidad contratante.
No presenta Acta de liquidación de las (3) tres certificaciones aportadas como lo exige el pliego en su numeral 5.15.1</t>
  </si>
  <si>
    <t>Habil.
Presenta (2) dos certificaciones validas expedidas por la entidad contratante.</t>
  </si>
  <si>
    <t>Habil.
Presenta (2) dos certificaciones validas expedidas por la entidad contratante</t>
  </si>
  <si>
    <t>Habil.
Presenta (2) dos certificaciones validas expedidas por el contratista de obra.</t>
  </si>
  <si>
    <t xml:space="preserve">Habil.
Presenta (2) dos certificaciones expedidas por contratsita de obra, no presenta contrato laboral o prestacion de servicios como lo exige el numeral 5.15.1 de los pliegos.
Presenta una tercera certificacion expedida por la entidad contratante, pero no menciona quien ejercio la direccion de la obra.
No presenta Acta de liquidación de obra de las (3) tres certificaciones aportadas como lo exige el pliego en su numeral 5.15.1 </t>
  </si>
  <si>
    <t xml:space="preserve">Inhabil.
No presenta vigencia de la matricula profesional del arquitecto.
Presenta (2) certificaciones expedidas por contratista de obra, sin contrato laboral u OPS.
No presenta Acta de liquidación de obra de las (2) dos certificaciones aportadas como lo exige el pliego en su numeral 5.15.1 </t>
  </si>
  <si>
    <t xml:space="preserve">Inhabil.
No presenta vigencia de la matricula profesional del ingeniero electrico de acuerdo al numeral 4.8 de los pliegos.
Presenta (3) tres certificaciones expedidas por contratista de obra, sin contrato laboral u OPS.
No presenta Acta de liquidación de obra de las (3) tres certificaciones aportadas como lo exige el pliego en su numeral 5.15.1 </t>
  </si>
  <si>
    <t xml:space="preserve">Inhabil.
No presenta vigencia de la matricula profesional del director de obra.
Presenta (2) certificaciones expedidas por contratista de obra.
No presenta Acta de liquidación de obra de las (2) dos certificaciones aportadas como lo exige el pliego en su numeral 5.15.1 </t>
  </si>
  <si>
    <t xml:space="preserve">Inhabil.
No presenta vigencia de la matricula profesional del residente de obra
No especifica disponibilidad de tiempo del 100% como lo exige el numeral 4.8 de los pliegos.
Presenta (2) certificaciones expedidas por contratista de obra.
No presenta Acta de liquidación de obra de las (2) dos certificaciones aportadas como lo exige el pliego en su numeral 5.15.1 </t>
  </si>
  <si>
    <t xml:space="preserve">Inhabil.
No presenta vigencia de la matricula profesional del ingeniero electrico de acuerdo al numeral 4.8 de los pliegos.
Presenta (2) certificaciones expedidas por contratista de obra.
No presenta Acta de liquidación de obra de las (2) dos certificaciones aportadas como lo exige el pliego en su numeral 5.15.1 </t>
  </si>
  <si>
    <t>Inhabil.
No especifica disponibilidad de tiempo del 100% como lo exige el numeral 4.8 de los pliegos.
Presenta (2) dos certificaciones expedidas por la entidad contratante con actas de liquidación.</t>
  </si>
  <si>
    <t>Habil.
Presenta (3) tres certificaciones expedidas por la entidad contratante.
No presenta Acta de liquidación de obra de las (3) tres certificaciones aportadas como lo exige el pliego en su numeral 5.15.1</t>
  </si>
  <si>
    <t xml:space="preserve">Habil.
Presenta (2) dos certificaciones expedidas por la entidad contratante.
No presenta Acta de liquidación de obra de las (2) dos certificaciones aportadas como lo exige el pliego en su numeral 5.15.1 </t>
  </si>
  <si>
    <t>Rep. Legal Yamil Fabian Hamdann Gonzalez</t>
  </si>
  <si>
    <t>REP. LEGAL FELIPE ILLERA PACHECO</t>
  </si>
  <si>
    <t>Rep. Legal Fernando Jose Castro Spadaffora</t>
  </si>
  <si>
    <t>Rep. Legal Juan Carlos Canencio Cerdeña</t>
  </si>
  <si>
    <t xml:space="preserve">Habil.
Presenta (1) una certificación expedida por contratista de obra. No presenta contrato laboral u OPS.
No presenta Acta de liquidación de obra de la certificación aportada como lo exige el pliego en su numeral 5.15.1 </t>
  </si>
  <si>
    <t xml:space="preserve">Habil.
Presenta (1) una certificacion expedida por la entidad contratante.
No presenta Acta de liquidación de obra de la certificación aportada como lo exige el pliego en su numeral 5.15.1 </t>
  </si>
  <si>
    <t>Habil.
Presenta (3) certificaciones expedidas por entidad contratante.
No presenta Acta de liquidación de obra de las (3) tres certificaciones aportadas como lo exige el pliego en su numeral 5.15.1</t>
  </si>
  <si>
    <t>Inhabil.
No especifica disponibilidad de tiempo del 100% como lo exige el numeral 4.8 de los pliegos.
No presenta certificaciones de experiencia especifica.</t>
  </si>
  <si>
    <t>Habil.
Presenta (3) tres certificaciones expedidas por la entidad contratante con sus respectivas actas de liquidacion</t>
  </si>
  <si>
    <t>Inhabil.
No especifica disponibilidad de tiempo del 100% como lo exige el numeral 4.8 de los pliegos.
Presenta (3) tres certificaciones expedidas por la entidad contratante con sus respectivas actas de liquidacion.</t>
  </si>
  <si>
    <t>Inhabil, en atención a los lineamientos del pacto de transparencia por evidenciar falta a la verdad</t>
  </si>
  <si>
    <t xml:space="preserve">Inhabil.
No especifica disponibilidad de tiempo del 100% como lo exige el numeral 4.8 de los pliegos.
Presenta (1) una certificacion expedida por contratista de obra sin contrato laboral u OPS
No presenta Acta de liquidación de obra de la certificación aportada como lo exige el pliego en su numeral 5.15.1 </t>
  </si>
  <si>
    <t>YAMID FABIAN HAMDANN GONZALEZ</t>
  </si>
  <si>
    <t>BERNARDO ENRIQUE BRAVO PEREZ</t>
  </si>
  <si>
    <t>ELEAZAR GERARDO FAJURI</t>
  </si>
  <si>
    <t xml:space="preserve">Inhabil.
No presento matricula profesional del ingeniero electrico.
Presenta (1) una certificacion expedida por la entidad contratante.
Presenta (1) una certificacion expedida por contratista de obra con contrato de prestacion de servicios.
No presenta Acta de liquidación de obra de las (2) dos certificaciones aportadas como lo exige el pliego en su numeral 5.15.1 
No presenta Acta de liquidación de obra de la certificación aportada como lo exige el pliego en su numeral 5.15.1 </t>
  </si>
  <si>
    <t>Rep. Legal Manuel Muñoz Ledezma</t>
  </si>
  <si>
    <t>NO OK</t>
  </si>
  <si>
    <t>CONTRATO SUSCRITO POR INGENIERO DISTINTO AL CONSORCIADO QUE APORTA EXPERIENCIA</t>
  </si>
  <si>
    <t>HABIL</t>
  </si>
  <si>
    <t>CONTRATO 11</t>
  </si>
  <si>
    <t xml:space="preserve">Habil.
Presenta (3) tres certificaciones expedidas por contratista de obra con contrato de prestación de servicios
No presenta Acta de liquidación de obra de las (3) tres certificaciones aportadas como lo exige el pliego en su numeral 5.15.1 </t>
  </si>
  <si>
    <t xml:space="preserve">Habil.
Presenta (2) dos certificaciones expedidas por la entidad contratante.
Presenta una tercera certificacion suscrita por el contratista de obra, adjunta contrato suscrito entre contratista y el ingeniero electrico pero no es legible.
Presenta una cuarta certificación expedida por el contratista de obra, sin contrato laboral o prestación de servicios.
No presenta Acta de liquidación de obra de las (4) cuatro certificaciones aportadas como lo exige el pliego en su numeral 5.15.1 </t>
  </si>
  <si>
    <t>OJO</t>
  </si>
  <si>
    <t>CONTRATO No.5 Y No.6: CONTRATOS SUSCRITOS POR INGENIERO DISTINTO AL CONSORCIADO QUE APORTA EXPERIENCIA.
NO APLICA ART. 9 LITERAL e) DEL DECRETO 1510 DE 2013</t>
  </si>
  <si>
    <t>Habil.
Presenta (2) dos certificaciones validas expedidas por el contratista de obra con contrato de prestacion de servicios</t>
  </si>
  <si>
    <t>FOLIO 477</t>
  </si>
  <si>
    <t>FOLIO</t>
  </si>
  <si>
    <t>OBSERVACIÓN EXPERIENCIA ESPECIFICA</t>
  </si>
  <si>
    <t>CONTRATO No.1, No.2 Y No.3 NO ESTAN REGISTRADOS CON EL CODIGO UNSPSC EXIGIDO EN EL NUMERAL 4.6.1 DE LOS PLIEGOS.
CONTRATO No.6: NO ESTA REGISTRADO EN EL RUP.
NO SE TIENE EN CUENTA PARA EL CALCULO DEL (VTE) Y (PFM)</t>
  </si>
  <si>
    <t>FOLIO 152</t>
  </si>
  <si>
    <t>Rep. Legal William Cardona Olmos</t>
  </si>
  <si>
    <t>WILLIAM CARDONA OLMOS</t>
  </si>
  <si>
    <t>FREDDY MAURICIO CEBALLOS DELGADILLO</t>
  </si>
  <si>
    <t>WILLIAM CARDONA: CERTIFICA MEDIANA EMPRESA
FREDDY CEBALLOS: CERTIFICA PEQUEÑA EMPRESA</t>
  </si>
  <si>
    <t>NO PRESENTA CERTIFICADO DE CONTRATOS EN EJECUCION</t>
  </si>
  <si>
    <t>Rep. Legal Oscar Noel Mayor Posso</t>
  </si>
  <si>
    <t>OM CONSTRUCTORES SAS</t>
  </si>
  <si>
    <t>OSCAR NOEL MAYOR POSSO</t>
  </si>
  <si>
    <t>LUIS FERNANDO POLANCO FLOREZ</t>
  </si>
  <si>
    <t>EXDICON SAS</t>
  </si>
  <si>
    <t>FOLIO 233</t>
  </si>
  <si>
    <t>NO APORTA CONTRATOS REPORTADOS EN EL RUP SEGMENTO 720000 Y PERSONAL A CARGO</t>
  </si>
  <si>
    <t>FOLIO 337</t>
  </si>
  <si>
    <t>FOLIO 302</t>
  </si>
  <si>
    <t>FOLIO 270</t>
  </si>
  <si>
    <t>FOLIO 317</t>
  </si>
  <si>
    <t>N/P</t>
  </si>
  <si>
    <t>N/F</t>
  </si>
  <si>
    <t>FOLIO 181</t>
  </si>
  <si>
    <t>FOLIO 528-529</t>
  </si>
  <si>
    <t>FOLIO 437</t>
  </si>
  <si>
    <t>FOLIO 447</t>
  </si>
  <si>
    <t>FOLIO 424</t>
  </si>
  <si>
    <t>FOLIO 226</t>
  </si>
  <si>
    <t>EL CONTRATO NO SE ENCUENTRA REGISTRADO EN EL RUP</t>
  </si>
  <si>
    <t>CJ</t>
  </si>
  <si>
    <t>CONTRATO</t>
  </si>
  <si>
    <t>VTE CONTRATO</t>
  </si>
  <si>
    <t>PFM CONTRATO</t>
  </si>
  <si>
    <t>CONTRATO NO CUMPLE CON EL CODIGO EXIGIDO 721214</t>
  </si>
  <si>
    <t>Habil.
Presenta (2) dos certificaciones validas expedidas por la entidad contratante con actas de liquidación.</t>
  </si>
  <si>
    <t xml:space="preserve">Habil.
Presenta (2) dos certificaciones expedidas por contratista de obra con contrato de prestacion de servicios
No presenta Acta de liquidación de obra de las (2) dos certificaciones aportadas como lo exige el pliego en su numeral 5.15.1 </t>
  </si>
  <si>
    <t xml:space="preserve">Habil.
Presenta (2) dos certificaciones expedidas por contratista de obra con contrato de servicios
No presenta Acta de liquidación de obra de las (2) dos certificaciones aportadas como lo exige el pliego en su numeral 5.15.1 </t>
  </si>
  <si>
    <t>Habil.
Presenta (2) certificaciones validas expedidas por entidad contratante.</t>
  </si>
  <si>
    <t>Habil.
Presenta (2) certificaciones validas expedidas por contratista de obra con contratos de prestación de servicios</t>
  </si>
  <si>
    <t>CONTRATO No.3: EL CONTRATO APORTADO NO ESTA REGISTRADO EN EL RUP
CONTRATO No.5: NO ESTA REGISTRADO CON EL CODIGO UNSPSC EXIGIDO EN EL NUMERAL 4.6.1 DE LOS PLIEGOS</t>
  </si>
  <si>
    <t xml:space="preserve">Habil.
Presenta (3) tres certificaciones expedidas por contratista de obra sin contrato laboral o prestacion de servicios
Presenta una cuarta certificación expedida por entidad contratante.
No presenta Acta de liquidación de obra de las (4) certificaciones aportadas como lo exige el pliego en su numeral 5.15.1 </t>
  </si>
  <si>
    <t>CONTRATO No. 4: EN LOS DOCUMENTOS APORTADOS NO ES LEGIBLE EL VALOR TOTAL EJECUTADO Y NO SE TIENE EN CUENTA PARA EL CALCULO DEL (VTE) Y (PFM)</t>
  </si>
  <si>
    <t>EN LOS DOCUMENTOS APORTADOS NO ES LEGIBLE EL VALOR TOTAL EJECUTADO</t>
  </si>
  <si>
    <t>CONTRATO No. 5 Y No. 6: EN LOS DOCUMENTOS APORTADOS NO PRESENTA CONVERSION A PESOS COLOMBIANOS COMO LO INDICA EL PLIEGO DE CONDICIONES Y NO ES POSIBLE DETERMINAR EL VALOR TOTAL EJECUTADO DE ACUERDO AL AÑO DE TERMINACION DE LOS MISMOS</t>
  </si>
  <si>
    <t>Habil.
Presenta (2) dos certificaciones validas expedidas por contratista de obra con sus respectivo contrato de prestacion de servicios.
Presenta las (2) dos actas de liquidación de obra correspondientes.</t>
  </si>
  <si>
    <t>CONTRATO No.5: DOCUMENTO APORTADO NO LEGIBLE PARA DETERMINAR INFORMACION REQUERIDA</t>
  </si>
  <si>
    <t>CONTRATO No6: NO SE ENCUENTRA REGISTRADO EN EL RUP  Y NO SE TIENE EN CUENTA PARA EL CALCULO DEL (VTE), (PFM)  Y COMO EXPERIENCIA MINIMA DEL INTEGRANTE</t>
  </si>
  <si>
    <t>Inhabil.
Presenta (3) tres certificaciones expedidas por entidad contratante con sus respectivas actas de liquidacion</t>
  </si>
  <si>
    <t>Inhabil.
Presenta (1) una certificacion expedidas por entidad contratante sin acta de liquidacion.
Presenta (2) dos certificaciones expedidas por entidad contratante con sus respectivas actas de liquidacion y/o recibo final.</t>
  </si>
  <si>
    <t xml:space="preserve">Inhabil.
No presenta vigencia de la matricula profesional del ingeniero electrico de acuerdo al numeral 4.8 de los pliegos.
Presenta (3) tres certificaciones expedidas por contratista de obra con su respectivo contrato de prestacion de servicios.
No presenta Acta de liquidación de obra de las (3) tres certificaciones aportadas como lo exige el pliego en su numeral 5.15.1 </t>
  </si>
  <si>
    <t>Inhabil.
Presenta (2) dos certificaciones expedidas por contratista de obra con contrato laboral o prestacion de servicios
Presenta (1) certificacion expedida por la entidad contratante.
Presenta las (3) tres actas de liquidación de obra correspondientes</t>
  </si>
  <si>
    <t>Inhabil.
Presenta (2) dos certificaciones expedidas por entidad contratante con su respectivas acta de liquidacion</t>
  </si>
  <si>
    <t>CONTRATO No4: NO SE ENCUENTRA REGISTRADO EN EL CODIGO UNSPSC EXIGIDO EN EL NUMERAL 4.6.1 DE LOS PLIEGOS.
CONTRATO No.5: APORTADO POR DOS INTEGRANTES DEL CONSORCIO, PERO UNO DE ELLOS NO TIENE EL CONTRATO REGISTRADO EN EL CODIGO UNSPSC EXIGIDO EN EL NUMERAL 4.6.1 DE LOS PLIEGOS.
NO SE TIENE EN CUENTA PARA EL CALCULO DEL (VTE), (PFM)  Y COMO EXPERIENCIA MINIMA (20%) DEL INTEGRANTE.</t>
  </si>
  <si>
    <t xml:space="preserve">Inhabil.
Presenta (1) una certificacion expedida por la entidad contratante con su respectiva acta de liquidacion.
Presenta (1) una certificacion expedida por la entidad contratante y no presenta Acta de liquidación de obra de la certificación aportada como lo exige el pliego en su numeral 5.15.1 </t>
  </si>
  <si>
    <t xml:space="preserve">Inhabil.
Presenta (1) una certificacion expedida por la entidad contratante.
Presenta (1) una certificacion expedida por contratista de obra con contrato de prestacion de servicios.
No presenta Acta de liquidación de obra de la certificación aportada como lo exige el pliego en su numeral 5.15.1 </t>
  </si>
  <si>
    <t>NO APORTA CERTIFICADO DE CONTRATOS EN EJECUCION</t>
  </si>
  <si>
    <t>Rep. Legal Edilberto Ibarra Delgado</t>
  </si>
  <si>
    <t>EDILBERTO IBARRADELGADO</t>
  </si>
  <si>
    <t>RICARDO HURTADO LOZANO</t>
  </si>
  <si>
    <t>GRUPO DE SOLUCIONES Y SERVICIOS DE INGENIERIA</t>
  </si>
  <si>
    <t>Rep. Legal Nelson Dario Arteaga Melo</t>
  </si>
  <si>
    <t>NELSON DARIO ARTEAGA MELO</t>
  </si>
  <si>
    <t>BRACO CONSTRUCTOR S.A.S</t>
  </si>
  <si>
    <t>Rep. Legal  JUAN CARLOS VALENCIA CARVAJAL</t>
  </si>
  <si>
    <t>JUAN CARLOS VALENCIA CARVAJAL</t>
  </si>
  <si>
    <t>JOSE LEONARDO CORTEZ QUINTERO</t>
  </si>
  <si>
    <t>SIN INICIO</t>
  </si>
  <si>
    <t>Rep. Legal  FERNANDO LOPEZ ROJAS</t>
  </si>
  <si>
    <t>FERNANDO LOPEZ ROJAS</t>
  </si>
  <si>
    <t>FABIAN ANDRES HIDALGO ORDOÑEZ</t>
  </si>
  <si>
    <t>NO PRESENTA CERTIFICACION DE CONTRATOS EN EJECUCION</t>
  </si>
  <si>
    <t>MANUEL ANTONIO MUÑOZ LEDEZMA</t>
  </si>
  <si>
    <t>FARITH WILLINTON MORALES VARGAS</t>
  </si>
  <si>
    <t>JUAN CARLOS CANENCIO SANCHEZ</t>
  </si>
  <si>
    <t>INVERSIONES CLH S.A.</t>
  </si>
  <si>
    <t>NO FUE POSIBLE CALCULAR EL K RESIDUAL POR FALTA DE LOS ESTADOS FINANCIEROS.</t>
  </si>
  <si>
    <t>FERNANDO JOSE CASTRO SPADAFFORA</t>
  </si>
  <si>
    <t>ARCOR CONSTRUCCIONES SUCURSAL COLOMBIA</t>
  </si>
  <si>
    <t>CIMENTAR INVERSIONES S.A.S</t>
  </si>
  <si>
    <t>EN PROCESO</t>
  </si>
  <si>
    <t xml:space="preserve">COMITÉ FINANCIERO ASESOR </t>
  </si>
  <si>
    <t xml:space="preserve">VERIFICACIÓN REQUISITOS HABILITANTES - PROPONENTES </t>
  </si>
  <si>
    <t>SI, FOLIO 5</t>
  </si>
  <si>
    <t>SI, FOLIOS 9-10</t>
  </si>
  <si>
    <t>SI, FOLIO 8</t>
  </si>
  <si>
    <t>REQUISITOS DE CAPACIDAD FINANCIERA</t>
  </si>
  <si>
    <t>4,3,1</t>
  </si>
  <si>
    <t>CAPITAL DE TRABAJO &gt;= 50%PO                                                                PO= 8,634,189,187</t>
  </si>
  <si>
    <t>ÍNDICE DE LIQUIDEZ &gt;= 1,2</t>
  </si>
  <si>
    <t>NIVEL DE ENDEUDAMIENTO &lt; 60%</t>
  </si>
  <si>
    <t>PATRIMONIO &gt;= 50% PO</t>
  </si>
  <si>
    <t>RAZÓN DE COBERTURA DE INTERESES &gt; 1</t>
  </si>
  <si>
    <t>CAPACIDAD RESIDUAL DE CONTRATACIÓN &gt;=  8,634,189,187</t>
  </si>
  <si>
    <t>CAPACIDAD DE ORGANIZACIÓN</t>
  </si>
  <si>
    <t>RENTABILIDAD DEL PATRIMONIO &gt; 0,03</t>
  </si>
  <si>
    <t>RENTABILIDAD DEL ACTIVO &gt; 0,01</t>
  </si>
  <si>
    <t>REQUISITOS POR EXPERIENCIA</t>
  </si>
  <si>
    <t>4,6,1</t>
  </si>
  <si>
    <t>Máximo SEIS contratos mayor o igual al presupuesto oficial (VTE) PO= 8,634,189,187</t>
  </si>
  <si>
    <t>SI, FOLIOS 60-78</t>
  </si>
  <si>
    <t>SI, FOLIOS 229-259</t>
  </si>
  <si>
    <t>SI, FOLIOS 94-109</t>
  </si>
  <si>
    <t>SI, FOLIOS 102-134</t>
  </si>
  <si>
    <r>
      <t xml:space="preserve">FOLIOS 165-261. </t>
    </r>
    <r>
      <rPr>
        <b/>
        <sz val="10"/>
        <color rgb="FFFF0000"/>
        <rFont val="Arial Narrow"/>
        <family val="2"/>
      </rPr>
      <t xml:space="preserve">ACTA DE LIQUIDACIÓN CTTO No. 3 INCOMPLETA </t>
    </r>
  </si>
  <si>
    <t>SI, FOLIOS 164-174</t>
  </si>
  <si>
    <t>SI, FOLIOS 171-211</t>
  </si>
  <si>
    <t>SI, FOLIOS 134-189</t>
  </si>
  <si>
    <t>Promedio de facturacion mensual  PO mensual = 719,515,766</t>
  </si>
  <si>
    <t>Cumplimiento del 20% del presupiesto oficial de los integrantes del proponente plural = 1726,837,837  (VTE)</t>
  </si>
  <si>
    <t>SI, FOLIO 175-192</t>
  </si>
  <si>
    <t>Cumplimineto del (30%) por ciento de la experiencia solicitada relacionada con los criterios de PROMEDIO DE FACTURACIÓN MENSUAL Y VALOR TOTAL EJECUTADO y verificación de participación de este aportante de mín 25%</t>
  </si>
  <si>
    <t>NO ESTA INSCRITO EL CTTO 4 EN EL RUP</t>
  </si>
  <si>
    <t>FOLIO 3-4</t>
  </si>
  <si>
    <t>SI, FOLIO 261-262</t>
  </si>
  <si>
    <t>SI, FOLIO 4-5</t>
  </si>
  <si>
    <t>SI, FOLIO 9-12</t>
  </si>
  <si>
    <t>Director de Obra &gt; 10 Años, Posgrado en vías, pavimentos , y Experiencia Específica en dirección de obras viales</t>
  </si>
  <si>
    <t>SI, FOLIOS 88-121</t>
  </si>
  <si>
    <t>NO, FOLIOS 266-303</t>
  </si>
  <si>
    <t>CERT PRESENTAN INCONSISTENCIAS</t>
  </si>
  <si>
    <t>SI, FOLIOS 110-125</t>
  </si>
  <si>
    <t>FOLIOS 137-164</t>
  </si>
  <si>
    <t>SI, FOLIOS 242-259</t>
  </si>
  <si>
    <t>CONTRATO INDIVIDUAL DE TRABAJO DEL DIRECTOR DE OBRA DE 1996 INVOCA LA LEY 789 DE 2002</t>
  </si>
  <si>
    <t>CONTRATO DE PRESTACION DE SERVICIOS DEL DIRECTOR Y UNA DEL RESIDENTE PRESENTAN INCONSISTENCIAS RESPECTO DEL PLAZO O DURACION DEL CONTRATO DE PRESTACION DE SERVICIOS CON EL  CONTRATO DE OBRA</t>
  </si>
  <si>
    <t>CONTRATO DE PRESTACION DE SERVICIOS DEL DIRECTOR  PRESENTA INCONSISTENCIAS RESPECTO DEL OBJETO, INICIO DE LABORES Y FIRMA DEL CONTRATO DE PRESTACION DE SERVICIOS</t>
  </si>
  <si>
    <t>CONTRATO INDIVIDUAL DE TRABAJO DEL MAESTRO PRESENTA INCONSISTENCIAS RESPECTO DEL  INICIO DE LABORES Y FIRMA DEL CONTRATO DE TRABAJO</t>
  </si>
  <si>
    <t>CONTRATO DE PRESTACON DE SERVICIO 007 DE 2007 DEL DIRECTOR DE OBRA  INVOCA LA ARL QUE SE RIGE  POR LA LEY 1562 DE 2012 Y SE REGLAMENTO CON EL DECRETO 723 DE 2013</t>
  </si>
  <si>
    <t>SI, FOLIOS 194-209</t>
  </si>
  <si>
    <t>LOS CONTRATOS DE PRESTACION DE SERVICIOS DEL DIRECTOR Y UNA DEL RESIDENTE PRESENTAN INCONSISTENCIAS RESPECTO DEL PLAZO O DURACION DEL CONTRATO DE PRESTACION DE SERVICIOS CON EL  CONTRATO DE OBRA</t>
  </si>
  <si>
    <t>LOS CONTRATOS DE PRESTACION DE SERVICIOS DEL DIRECTOR Y  DEL RESIDENTE PRESENTAN INCONSISTENCIAS RESPECTO DEL PLAZO O DURACION DEL CONTRATO DE PRESTACION DE SERVICIOS CON EL  CONTRATO DE OBRA</t>
  </si>
  <si>
    <t>FOLIOS 83-119</t>
  </si>
  <si>
    <t>FOLIOS 192-198M y 214-254</t>
  </si>
  <si>
    <t xml:space="preserve">LOS CONTRATOS DE PRESTACION DE SERVICIOS DEL DIRECTOR Y  DEL RESIDENTE PRESENTAN INCONSISTENCIAS Y LA EXPERIENCIAS DEL RESIDENTE SE CRUZAN </t>
  </si>
  <si>
    <t>Residente de Obra  &gt; 5 Años y Experiencia Específica en residencia de obras viales</t>
  </si>
  <si>
    <t>NO, FOLIOS 122-167</t>
  </si>
  <si>
    <t>NO PRESENTA COPNIA</t>
  </si>
  <si>
    <t>SI, FOLIOS 306-334</t>
  </si>
  <si>
    <t>SI, FOLIOS 126-139</t>
  </si>
  <si>
    <t>FOLIOS 166-199</t>
  </si>
  <si>
    <t>SI, FOLIOS 260-281</t>
  </si>
  <si>
    <t>SI, FOLIOS 210-221</t>
  </si>
  <si>
    <t>FOLIOS 121-161</t>
  </si>
  <si>
    <t>FOLIOS 200-205I y 256-308</t>
  </si>
  <si>
    <t>Maestro de obra  &gt; 3  Años y Experiencia Específica en obras viales</t>
  </si>
  <si>
    <t>SI, FOLIOS 168-181</t>
  </si>
  <si>
    <t>SI, FOLIOS 336-339</t>
  </si>
  <si>
    <t>SI, FOLIOS 140-148</t>
  </si>
  <si>
    <t>SI, FOLIOS 201-213</t>
  </si>
  <si>
    <t>SI, FOLIOS 282-307</t>
  </si>
  <si>
    <t>SI, FOLIOS 223-228</t>
  </si>
  <si>
    <t>FOLIOS 163-166</t>
  </si>
  <si>
    <t>FOLIOS 207-209D y 310-320</t>
  </si>
  <si>
    <t>NO PRESENTA PRECIO DE LOCALIZACION Y REPLANTEO</t>
  </si>
  <si>
    <t>NO FIRMA LA PROPUESTA ECONOMICA</t>
  </si>
  <si>
    <t>FOLIO 160</t>
  </si>
  <si>
    <t>MIPYMES</t>
  </si>
  <si>
    <t>FOLIO 218</t>
  </si>
  <si>
    <t>MIPYME</t>
  </si>
  <si>
    <t>FOLIOS 309</t>
  </si>
  <si>
    <t>JOSE REYMIR OJEDA OJEDA</t>
  </si>
  <si>
    <t>NO APORTA MEJOR INGRESO OPERACIONAL DE LOS ULTIMOS CINCO AÑOS</t>
  </si>
  <si>
    <t>P</t>
  </si>
  <si>
    <t xml:space="preserve"> El consorciado Rafael Humberto Álvarez Bustillo registra erroneamente el número de cedula en la póliza de seriedad de la oferta.</t>
  </si>
  <si>
    <t>El oferente presento y modifico el documento de compromiso de transparencia según formato anexo en los pliegos, pues suprimió un párrafo de la página tercera de dicho documento.</t>
  </si>
  <si>
    <t>La carta de presentación de la oferta no se encuentra firmada por todos los integrantes de la Unión Temporal.
Carta de presentacion de la oferta, no describe que acepta la adenda publicada para el proceso ni la fecha de la misma.</t>
  </si>
  <si>
    <t>El peoponente presento la carta de presentación de la propuesta y omitio el texto correspondiente al juramento</t>
  </si>
  <si>
    <t>En la carta de presentación de la oferta el número de cédula de ciudadanía del representante legal del CONSORCIO, esta errado</t>
  </si>
  <si>
    <t>2- El Ingeniero Jaime Puerta Atehortua NO aporto copia de su tarjeta profesional y vigencia.</t>
  </si>
  <si>
    <t>El consorciado Rafael Humberto Álvarez Bustillo aporta copia no legible de la matricula profesional.</t>
  </si>
  <si>
    <t>El Ingeniero José Leonardo Cortez Quintero NO aportó copia de su tarjeta profesional y vigencia de la misma</t>
  </si>
  <si>
    <t>2- En el formato de conformación de la Unión temporal se registro erroneamente el número de cédula de señor Alvaro Calderon Toro y la firma  del señor  Ricardo Hurtado Lozano, se encuentra sobrepuesta.</t>
  </si>
  <si>
    <t>El representante legal de la empresa O&amp;L, PROYECTO DE INGENIERIA SAS,  requiere autorización para presentar oferta en razón de la cuantía  y no se aporta en la oferta</t>
  </si>
  <si>
    <t>La empresa INVERSIONES CLH S.A no aporta autorización para presentar la oferta, en razón de la cuantía.</t>
  </si>
  <si>
    <t>Respecto a la persona jurídica miembro del consorcio, no se allegó el documento privado mediante el cual la socia gestora autoriza  presentar la oferta como representante legal de la sociedad, según condicionamiento del Certificado de Existencia y Representación legal.</t>
  </si>
  <si>
    <t>El RUP del Ingeniero Edilberto Ibarra Delgado,  supera los treinta días de expedición anteriores al cierre del proceso.</t>
  </si>
  <si>
    <t>En la póliza de seriedad de la oferta, el porcentaje de particiación del Ingeniero Fabián Andrés Hidalgo Ordoñez corresponde al 0% y no al 10% como se registro en el acta de conformacion del Consorcio.</t>
  </si>
  <si>
    <t>La persona jurídica, integrante del consorcio,  no registro en la carta de presentación de la propuesta, el nombre de la razón social como figura en el certificado de existencia y representación legal.</t>
  </si>
  <si>
    <t>La persona jurídica, integrante del consorcio,  no registro en el documento consorcial,  el nombre de la razón social como figura en el certificado de existencia y representación legal.</t>
  </si>
  <si>
    <t>La persona jurídica, integrante del consorcio,  no registro en la garantía de seriedad de la oferta, el nombre de la razón social como figura en el certificado de existencia y representación legal.</t>
  </si>
  <si>
    <t>El oferente presento el documento de compromiso de transparencia en formato diferente al publicado en los pliegos</t>
  </si>
  <si>
    <t>La certificación de aportes a seguridad social, no expresa que a la fecha de cierrre del proceso  (16 de agosto), se hayan realizado los aportes correspondientes.</t>
  </si>
  <si>
    <t>La certificaciones sobre pagos de aportes a la seguridad social de Edwin Ricardo Hurtado Lozano y Edilberto Ibarra Delgado no cumplen la condición establecida en el pliego en cuanto al cumplimiento del periodo certificado.</t>
  </si>
  <si>
    <t>El ceritificado de aportes a seguridad social no certifica el tiempo exigido en el pliego.</t>
  </si>
  <si>
    <t>La empresa ARCOR CONSTRUCCIONES SUCURSAL COLOMBIA, en certificación de aportes parafiscales no es claro si se encuentra o no exonerado de pago por concepto de parafiscales.</t>
  </si>
  <si>
    <t>El certificado de aportes a seguridad social no cumple con el tiempo que se debe certificar conforme al pliego de condiciones, es decir, 6 meses anteriores a la fecha de cierre.</t>
  </si>
  <si>
    <t>La persona jurídica, integrante del consorcio,  no registro en la certificacion de aportes a seguridad social, el nombre de la razón social como figura en el certificado de existencia y representación legal.</t>
  </si>
  <si>
    <t>Los miembros del consorcio no  describen la fecha de suscripcion en la certificacion de aportes a  seguridad social, que permita establecer el cumplimiento de la obligación.</t>
  </si>
  <si>
    <t xml:space="preserve">Los consorciados aportan copia de la cédula de ciudadanía NO legible. </t>
  </si>
  <si>
    <t>El Ingeniero Berbardo Enrique Bravo Pérez, aporta copia de RUT poco legible, NO se pueda verificar la fecha del documento.</t>
  </si>
  <si>
    <t>El oferente NO  indicó  el número asignado a la convocatoria pública en el documento  carta de aceptación del presupuesto oficial.</t>
  </si>
  <si>
    <t>OBSERVACION</t>
  </si>
  <si>
    <t xml:space="preserve">Inhabil.
No especifica disponibilidad de tiempo del 100% como lo exige el numeral 4.8 de los pliegos.
No presenta vigencia de la matricula y en la copia de la matricula profesional no se puede verificar la fecha de expedicion de la misma.
Presenta (1) certificacion expedida por contratista de obra, sin contrato laboral o prestacion de servicios
Presenta segunda certicación expedida por contratista de obra sin firma y sin contrato laboral u OPS.
No presenta Acta de liquidación de obra de las (2) dos certificaciones aportadas como lo exige el pliego en su numeral 5.15.1 </t>
  </si>
  <si>
    <t>Inhabil, en atención a los lineamientos del pacto de transparencia por evidenciar una presunta falta a la verdad
Presenta (2) dos certificaciones expedidas por contratista de obra con contrato laboral o prestacion de servicios
Presenta (1) certificacion expedida por la entidad contratante.
Presenta las (3) tres actas de liquidación de obra correspondientes
De las tres certificaciones, dos de ellas son inconsistentes porque se traslapan en el tiempo.</t>
  </si>
  <si>
    <t>Inhabil. en atención a los lineamientos del pacto de transparencia por evidenciar una presunta falta a la verdad
Presenta inconsistencias por:
1. La fecha de terminación del contrato de obra es en septiembre de 2015 y el contrato de prestación de servicios suscrito con el residente se firma en octubre de 2015.
2. Certifica dos contratos de prestacion de servicios como residente en periodos coincidentes que haran residencia a cuatro contratos en ocho sedes diferentes.</t>
  </si>
  <si>
    <t>Inhabil, en atención a los lineamientos del pacto de transparencia por evidenciar una presunta falta a la verdad
Presenta (3) tres certificaciones expedidas por la entidad contratante con su respectiva acta de liquidacion.
De las tres certificaciones, dos de ellas son inconsistentes porque se traslapan en el tiempo.</t>
  </si>
  <si>
    <t>Inhabil, en atención a los lineamientos del pacto de transparencia por evidenciar una presunta falta a la verdad
No especifica disponibilidad de tiempo del 100% como lo exige el numeral 4.8 de los pliegos.
Presenta (1) una certificacion expedida por la entidad contratante.
Presenta (1) una certificacion expedida por contratista de obra con contrato de prestacion de servicios
Las dos certificaciones presentan inconsistentes porque se traslapan en el tiempo.
Igualmente no se presentan las respectivas actas de liquidacion o acta de recibo final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</si>
</sst>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quot;$&quot;\ * #,##0_ ;_ &quot;$&quot;\ * \-#,##0_ ;_ &quot;$&quot;\ * &quot;-&quot;_ ;_ @_ "/>
    <numFmt numFmtId="169" formatCode="_ * #,##0.00_ ;_ * \-#,##0.00_ ;_ * &quot;-&quot;??_ ;_ @_ "/>
    <numFmt numFmtId="170" formatCode="#,##0.0"/>
    <numFmt numFmtId="171" formatCode="_-* #,##0.00\ _€_-;\-* #,##0.00\ _€_-;_-* &quot;-&quot;??\ _€_-;_-@_-"/>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 #,##0_ ;_ * \-#,##0_ ;_ * &quot;-&quot;??_ ;_ @_ "/>
    <numFmt numFmtId="179" formatCode="0.0%"/>
    <numFmt numFmtId="180" formatCode="dd/mm/yyyy;@"/>
    <numFmt numFmtId="181" formatCode="_ &quot;$&quot;\ * #,##0.00_ ;_ &quot;$&quot;\ * \-#,##0.00_ ;_ &quot;$&quot;\ * &quot;-&quot;??_ ;_ @_ "/>
    <numFmt numFmtId="182" formatCode="_(&quot;$&quot;* #,##0.00_);_(&quot;$&quot;* \(#,##0.00\);_(&quot;$&quot;* &quot;-&quot;??_);_(@_)"/>
    <numFmt numFmtId="183" formatCode="_-* #,##0\ _€_-;\-* #,##0\ _€_-;_-* &quot;-&quot;??\ _€_-;_-@_-"/>
    <numFmt numFmtId="184" formatCode="0.0000%"/>
    <numFmt numFmtId="185" formatCode="&quot;$&quot;#,##0.00"/>
    <numFmt numFmtId="186" formatCode="#,##0.000"/>
    <numFmt numFmtId="187" formatCode="&quot;$&quot;#,##0"/>
    <numFmt numFmtId="188" formatCode="&quot;$&quot;\ #,##0.00"/>
    <numFmt numFmtId="189" formatCode="0.000"/>
    <numFmt numFmtId="190" formatCode="#,##0.00_ ;\-#,##0.00\ "/>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1"/>
      <name val="Arial Black"/>
      <family val="2"/>
    </font>
    <font>
      <b/>
      <sz val="12"/>
      <name val="Arial Black"/>
      <family val="2"/>
    </font>
    <font>
      <b/>
      <sz val="10"/>
      <color rgb="FFFF0000"/>
      <name val="Arial Narrow"/>
      <family val="2"/>
    </font>
    <font>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0"/>
      <name val="Arial"/>
      <family val="2"/>
    </font>
    <font>
      <sz val="10"/>
      <color rgb="FFFF0000"/>
      <name val="Arial"/>
      <family val="2"/>
    </font>
    <font>
      <sz val="11"/>
      <color rgb="FFFF0000"/>
      <name val="Calibri"/>
      <family val="2"/>
      <scheme val="minor"/>
    </font>
    <font>
      <b/>
      <sz val="11"/>
      <color theme="1"/>
      <name val="Calibri"/>
      <family val="2"/>
      <scheme val="minor"/>
    </font>
    <font>
      <b/>
      <sz val="12"/>
      <name val="Calibri"/>
      <family val="2"/>
      <scheme val="minor"/>
    </font>
    <font>
      <b/>
      <sz val="11"/>
      <name val="Calibri"/>
      <family val="2"/>
      <scheme val="minor"/>
    </font>
    <font>
      <b/>
      <sz val="11"/>
      <name val="Calibri"/>
      <family val="2"/>
    </font>
    <font>
      <sz val="11"/>
      <name val="Calibri"/>
      <family val="2"/>
      <scheme val="minor"/>
    </font>
    <font>
      <b/>
      <sz val="11"/>
      <color rgb="FFFFC000"/>
      <name val="Calibri"/>
      <family val="2"/>
      <scheme val="minor"/>
    </font>
    <font>
      <b/>
      <sz val="10"/>
      <color theme="1"/>
      <name val="Calibri"/>
      <family val="2"/>
      <scheme val="minor"/>
    </font>
    <font>
      <b/>
      <sz val="9"/>
      <color theme="1"/>
      <name val="Calibri"/>
      <family val="2"/>
      <scheme val="minor"/>
    </font>
    <font>
      <b/>
      <sz val="11"/>
      <color rgb="FFFF0000"/>
      <name val="Calibri"/>
      <family val="2"/>
      <scheme val="minor"/>
    </font>
    <font>
      <sz val="10"/>
      <color theme="1"/>
      <name val="Calibri"/>
      <family val="2"/>
      <scheme val="minor"/>
    </font>
    <font>
      <sz val="9"/>
      <color indexed="81"/>
      <name val="Tahoma"/>
      <family val="2"/>
    </font>
    <font>
      <b/>
      <sz val="9"/>
      <color indexed="81"/>
      <name val="Tahoma"/>
      <family val="2"/>
    </font>
    <font>
      <b/>
      <sz val="9"/>
      <name val="Arial Narrow"/>
      <family val="2"/>
    </font>
    <font>
      <sz val="10"/>
      <color rgb="FFFF0000"/>
      <name val="Calibri"/>
      <family val="2"/>
      <scheme val="minor"/>
    </font>
    <font>
      <sz val="10"/>
      <name val="Calibri"/>
      <family val="2"/>
      <scheme val="minor"/>
    </font>
    <font>
      <sz val="10"/>
      <color rgb="FFFF0000"/>
      <name val="Arial Narrow"/>
      <family val="2"/>
    </font>
    <font>
      <sz val="11"/>
      <name val="Calibri"/>
      <family val="2"/>
    </font>
    <font>
      <b/>
      <sz val="8"/>
      <name val="Arial Narrow"/>
      <family val="2"/>
    </font>
    <font>
      <b/>
      <sz val="14"/>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120">
    <xf numFmtId="0" fontId="0" fillId="0" borderId="0"/>
    <xf numFmtId="169"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15" fillId="0" borderId="0" applyFont="0" applyFill="0" applyBorder="0" applyAlignment="0" applyProtection="0"/>
    <xf numFmtId="4" fontId="16" fillId="0" borderId="0">
      <protection locked="0"/>
    </xf>
    <xf numFmtId="4" fontId="16" fillId="0" borderId="0">
      <protection locked="0"/>
    </xf>
    <xf numFmtId="4" fontId="17" fillId="0" borderId="0">
      <protection locked="0"/>
    </xf>
    <xf numFmtId="4" fontId="16" fillId="0" borderId="0">
      <protection locked="0"/>
    </xf>
    <xf numFmtId="4" fontId="16" fillId="0" borderId="0">
      <protection locked="0"/>
    </xf>
    <xf numFmtId="4" fontId="16" fillId="0" borderId="0">
      <protection locked="0"/>
    </xf>
    <xf numFmtId="4" fontId="17" fillId="0" borderId="0">
      <protection locked="0"/>
    </xf>
    <xf numFmtId="173" fontId="4" fillId="0" borderId="0"/>
    <xf numFmtId="172" fontId="18" fillId="0" borderId="0" applyNumberFormat="0" applyFill="0" applyBorder="0" applyAlignment="0" applyProtection="0">
      <alignment vertical="top"/>
      <protection locked="0"/>
    </xf>
    <xf numFmtId="172" fontId="18" fillId="0" borderId="0" applyNumberFormat="0" applyFill="0" applyBorder="0" applyAlignment="0" applyProtection="0">
      <alignment vertical="top"/>
      <protection locked="0"/>
    </xf>
    <xf numFmtId="172" fontId="19" fillId="0" borderId="0" applyNumberForma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4"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20"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14" fillId="0" borderId="0">
      <alignment horizontal="center" vertical="center"/>
    </xf>
    <xf numFmtId="177" fontId="4" fillId="0" borderId="0" applyFont="0" applyFill="0" applyBorder="0" applyAlignment="0" applyProtection="0"/>
    <xf numFmtId="171" fontId="4" fillId="0" borderId="0" applyFont="0" applyFill="0" applyBorder="0" applyAlignment="0" applyProtection="0"/>
    <xf numFmtId="9" fontId="4" fillId="0" borderId="0" applyFont="0" applyFill="0" applyBorder="0" applyAlignment="0" applyProtection="0"/>
    <xf numFmtId="0" fontId="4" fillId="0" borderId="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44" fontId="3" fillId="0" borderId="0" applyFont="0" applyFill="0" applyBorder="0" applyAlignment="0" applyProtection="0"/>
    <xf numFmtId="43" fontId="3" fillId="0" borderId="0" applyFont="0" applyFill="0" applyBorder="0" applyAlignment="0" applyProtection="0"/>
    <xf numFmtId="0" fontId="4" fillId="0" borderId="0"/>
    <xf numFmtId="9" fontId="22"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2" fillId="0" borderId="0"/>
    <xf numFmtId="171" fontId="2" fillId="0" borderId="0" applyFont="0" applyFill="0" applyBorder="0" applyAlignment="0" applyProtection="0"/>
    <xf numFmtId="9" fontId="2" fillId="0" borderId="0" applyFont="0" applyFill="0" applyBorder="0" applyAlignment="0" applyProtection="0"/>
    <xf numFmtId="0" fontId="2" fillId="0" borderId="0"/>
  </cellStyleXfs>
  <cellXfs count="665">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13" fillId="0" borderId="0" xfId="0" applyFont="1" applyFill="1" applyAlignment="1">
      <alignment vertical="center"/>
    </xf>
    <xf numFmtId="0" fontId="4" fillId="0" borderId="0" xfId="0" applyFont="1" applyFill="1" applyAlignment="1">
      <alignment vertical="center"/>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6" fillId="0" borderId="0" xfId="0" applyFont="1" applyFill="1" applyAlignment="1">
      <alignment horizontal="justify" vertical="justify"/>
    </xf>
    <xf numFmtId="0" fontId="8" fillId="0" borderId="0" xfId="0" applyFont="1" applyFill="1"/>
    <xf numFmtId="0" fontId="6" fillId="0" borderId="1" xfId="0" applyFont="1" applyFill="1" applyBorder="1" applyAlignment="1">
      <alignment horizontal="left" vertical="justify"/>
    </xf>
    <xf numFmtId="0" fontId="6" fillId="0" borderId="1" xfId="0" applyFont="1" applyFill="1" applyBorder="1" applyAlignment="1">
      <alignment horizontal="center" vertical="justify"/>
    </xf>
    <xf numFmtId="169" fontId="6" fillId="0" borderId="1" xfId="1" applyFont="1" applyFill="1" applyBorder="1" applyAlignment="1">
      <alignment horizontal="center" vertical="center" wrapText="1"/>
    </xf>
    <xf numFmtId="168" fontId="6" fillId="0" borderId="1" xfId="1" applyNumberFormat="1" applyFont="1" applyFill="1" applyBorder="1" applyAlignment="1">
      <alignment horizontal="center" vertical="center" wrapText="1"/>
    </xf>
    <xf numFmtId="0" fontId="5" fillId="0" borderId="0" xfId="0" applyFont="1" applyBorder="1" applyAlignment="1">
      <alignment horizontal="justify" vertical="justify"/>
    </xf>
    <xf numFmtId="0" fontId="8" fillId="0" borderId="0" xfId="0" applyFont="1" applyFill="1" applyAlignment="1">
      <alignment vertical="center"/>
    </xf>
    <xf numFmtId="0" fontId="9" fillId="0" borderId="0" xfId="0" applyFont="1" applyFill="1" applyBorder="1" applyAlignment="1">
      <alignment horizontal="left" vertical="center"/>
    </xf>
    <xf numFmtId="168" fontId="6" fillId="0" borderId="14" xfId="1" applyNumberFormat="1" applyFont="1" applyFill="1" applyBorder="1" applyAlignment="1">
      <alignment horizontal="center" vertical="center" wrapText="1"/>
    </xf>
    <xf numFmtId="0" fontId="4" fillId="0" borderId="13" xfId="0" applyFont="1" applyBorder="1"/>
    <xf numFmtId="0" fontId="0" fillId="0" borderId="8" xfId="0" applyBorder="1"/>
    <xf numFmtId="0" fontId="0" fillId="0" borderId="10" xfId="0" applyBorder="1"/>
    <xf numFmtId="0" fontId="0" fillId="0" borderId="0" xfId="0" applyBorder="1"/>
    <xf numFmtId="0" fontId="0" fillId="0" borderId="14" xfId="0" applyBorder="1"/>
    <xf numFmtId="0" fontId="4" fillId="0" borderId="10" xfId="0" applyFont="1" applyBorder="1"/>
    <xf numFmtId="0" fontId="0" fillId="0" borderId="15" xfId="0" applyBorder="1"/>
    <xf numFmtId="0" fontId="0" fillId="0" borderId="0" xfId="0" applyBorder="1" applyAlignment="1"/>
    <xf numFmtId="0" fontId="0" fillId="0" borderId="0" xfId="0" applyBorder="1" applyAlignment="1">
      <alignment horizontal="center"/>
    </xf>
    <xf numFmtId="0" fontId="4" fillId="0" borderId="0" xfId="0" applyFont="1" applyBorder="1"/>
    <xf numFmtId="4" fontId="0" fillId="0" borderId="0" xfId="0" applyNumberFormat="1" applyBorder="1"/>
    <xf numFmtId="14" fontId="0" fillId="0" borderId="0" xfId="0" applyNumberFormat="1" applyBorder="1"/>
    <xf numFmtId="3" fontId="0" fillId="2" borderId="0" xfId="0" applyNumberFormat="1" applyFill="1" applyBorder="1"/>
    <xf numFmtId="0" fontId="8" fillId="0" borderId="0" xfId="0" applyFont="1" applyFill="1" applyBorder="1"/>
    <xf numFmtId="0" fontId="0" fillId="0" borderId="9" xfId="0" applyBorder="1"/>
    <xf numFmtId="3" fontId="0" fillId="0" borderId="1" xfId="0" applyNumberFormat="1" applyBorder="1"/>
    <xf numFmtId="0" fontId="0" fillId="2" borderId="0" xfId="0" applyFill="1" applyBorder="1"/>
    <xf numFmtId="0" fontId="0" fillId="0" borderId="0" xfId="0" applyFill="1" applyBorder="1"/>
    <xf numFmtId="3" fontId="0" fillId="0" borderId="0" xfId="0" applyNumberFormat="1" applyFill="1" applyBorder="1"/>
    <xf numFmtId="0" fontId="5" fillId="0"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0" fillId="0" borderId="0" xfId="0" applyFill="1" applyBorder="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8" fontId="6" fillId="0" borderId="1" xfId="1"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0" fillId="0" borderId="0" xfId="0" applyNumberFormat="1" applyFill="1" applyBorder="1"/>
    <xf numFmtId="14" fontId="0" fillId="0" borderId="0" xfId="0" applyNumberFormat="1" applyFill="1" applyBorder="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justify" vertical="justify"/>
    </xf>
    <xf numFmtId="0" fontId="4" fillId="0" borderId="15" xfId="0" applyFont="1" applyBorder="1"/>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Border="1" applyAlignment="1">
      <alignment horizontal="center" vertical="center"/>
    </xf>
    <xf numFmtId="178" fontId="0" fillId="0" borderId="0" xfId="1" applyNumberFormat="1" applyFont="1" applyBorder="1" applyAlignment="1">
      <alignment horizontal="center"/>
    </xf>
    <xf numFmtId="178" fontId="8" fillId="0" borderId="0" xfId="1" applyNumberFormat="1" applyFont="1" applyFill="1" applyBorder="1" applyAlignment="1">
      <alignment horizontal="center"/>
    </xf>
    <xf numFmtId="178" fontId="4" fillId="0" borderId="0" xfId="1" applyNumberFormat="1" applyFont="1" applyBorder="1" applyAlignment="1">
      <alignment horizontal="center" vertical="center" wrapText="1"/>
    </xf>
    <xf numFmtId="178" fontId="4" fillId="0" borderId="0" xfId="1" applyNumberFormat="1" applyFont="1" applyFill="1" applyBorder="1" applyAlignment="1">
      <alignment horizontal="center" vertical="center" wrapText="1"/>
    </xf>
    <xf numFmtId="0" fontId="5" fillId="0" borderId="0" xfId="0" applyFont="1" applyFill="1" applyAlignment="1">
      <alignment vertical="center"/>
    </xf>
    <xf numFmtId="0" fontId="0" fillId="4" borderId="1" xfId="0" applyFill="1" applyBorder="1" applyAlignment="1">
      <alignment horizontal="center"/>
    </xf>
    <xf numFmtId="0" fontId="0" fillId="0" borderId="0" xfId="0" applyBorder="1" applyAlignment="1">
      <alignment vertical="center"/>
    </xf>
    <xf numFmtId="0" fontId="4" fillId="4"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0" borderId="0" xfId="0" applyFont="1" applyBorder="1" applyAlignment="1">
      <alignment horizontal="center"/>
    </xf>
    <xf numFmtId="9" fontId="0" fillId="0" borderId="0" xfId="113" applyFont="1" applyBorder="1"/>
    <xf numFmtId="0" fontId="0" fillId="2" borderId="1" xfId="0" applyFill="1" applyBorder="1" applyAlignment="1">
      <alignment horizontal="center"/>
    </xf>
    <xf numFmtId="0" fontId="4" fillId="2" borderId="1" xfId="0" applyFont="1" applyFill="1" applyBorder="1" applyAlignment="1">
      <alignment horizontal="center" vertical="center" wrapText="1"/>
    </xf>
    <xf numFmtId="0" fontId="0" fillId="0" borderId="13" xfId="0" applyBorder="1"/>
    <xf numFmtId="0" fontId="4" fillId="3" borderId="10" xfId="0" applyFont="1" applyFill="1" applyBorder="1" applyAlignment="1">
      <alignment horizontal="center" vertical="center"/>
    </xf>
    <xf numFmtId="0" fontId="4" fillId="0" borderId="14" xfId="0" applyFont="1" applyBorder="1" applyAlignment="1">
      <alignment horizontal="center"/>
    </xf>
    <xf numFmtId="0" fontId="14" fillId="0" borderId="14" xfId="0" applyFont="1" applyBorder="1"/>
    <xf numFmtId="0" fontId="4" fillId="0" borderId="14" xfId="0" applyFont="1" applyBorder="1"/>
    <xf numFmtId="180" fontId="4" fillId="0" borderId="0" xfId="92" applyNumberFormat="1" applyBorder="1"/>
    <xf numFmtId="0" fontId="4" fillId="3" borderId="15" xfId="0" applyFont="1" applyFill="1" applyBorder="1" applyAlignment="1">
      <alignment horizontal="center" vertical="center"/>
    </xf>
    <xf numFmtId="3" fontId="0" fillId="2" borderId="16" xfId="0" applyNumberFormat="1" applyFill="1" applyBorder="1"/>
    <xf numFmtId="0" fontId="0" fillId="0" borderId="10" xfId="0" applyFill="1" applyBorder="1"/>
    <xf numFmtId="0" fontId="0" fillId="0" borderId="14" xfId="0" applyFill="1" applyBorder="1"/>
    <xf numFmtId="0" fontId="0" fillId="0" borderId="9" xfId="0" applyFill="1" applyBorder="1"/>
    <xf numFmtId="0" fontId="0" fillId="0" borderId="13" xfId="0" applyFill="1" applyBorder="1"/>
    <xf numFmtId="0" fontId="0" fillId="0" borderId="8" xfId="0" applyFill="1" applyBorder="1"/>
    <xf numFmtId="3" fontId="0" fillId="0" borderId="9" xfId="0" applyNumberFormat="1" applyFill="1" applyBorder="1"/>
    <xf numFmtId="3" fontId="0" fillId="0" borderId="9" xfId="0" applyNumberFormat="1" applyFill="1" applyBorder="1" applyAlignment="1">
      <alignment horizontal="center" vertical="center"/>
    </xf>
    <xf numFmtId="0" fontId="0" fillId="0" borderId="17" xfId="0" applyBorder="1" applyAlignment="1">
      <alignment horizontal="center"/>
    </xf>
    <xf numFmtId="0" fontId="0" fillId="0" borderId="17" xfId="0" applyFill="1" applyBorder="1" applyAlignment="1">
      <alignment horizontal="center"/>
    </xf>
    <xf numFmtId="9" fontId="0" fillId="0" borderId="14" xfId="113" applyNumberFormat="1" applyFont="1" applyBorder="1" applyAlignment="1">
      <alignment horizontal="center"/>
    </xf>
    <xf numFmtId="0" fontId="4" fillId="0" borderId="9" xfId="0" applyFont="1" applyFill="1" applyBorder="1"/>
    <xf numFmtId="0" fontId="4" fillId="0" borderId="14" xfId="0" applyFont="1" applyFill="1" applyBorder="1" applyAlignment="1">
      <alignment horizontal="center"/>
    </xf>
    <xf numFmtId="0" fontId="4" fillId="0" borderId="1" xfId="0" applyNumberFormat="1" applyFont="1" applyBorder="1" applyAlignment="1">
      <alignment horizontal="center"/>
    </xf>
    <xf numFmtId="0" fontId="23" fillId="0" borderId="9" xfId="0" applyFont="1" applyFill="1" applyBorder="1"/>
    <xf numFmtId="179" fontId="0" fillId="0" borderId="0" xfId="113" applyNumberFormat="1" applyFont="1" applyBorder="1"/>
    <xf numFmtId="9" fontId="0" fillId="0" borderId="14" xfId="113" applyNumberFormat="1" applyFont="1" applyFill="1" applyBorder="1" applyAlignment="1">
      <alignment horizontal="center"/>
    </xf>
    <xf numFmtId="0" fontId="4" fillId="0" borderId="14" xfId="0" applyFont="1" applyFill="1" applyBorder="1" applyAlignment="1">
      <alignment textRotation="90"/>
    </xf>
    <xf numFmtId="0" fontId="0" fillId="0" borderId="14" xfId="0" applyFill="1" applyBorder="1" applyAlignment="1">
      <alignment textRotation="90"/>
    </xf>
    <xf numFmtId="0" fontId="4" fillId="0" borderId="10" xfId="0" applyFont="1" applyFill="1" applyBorder="1"/>
    <xf numFmtId="2" fontId="0" fillId="0" borderId="14" xfId="0" applyNumberFormat="1" applyFill="1" applyBorder="1"/>
    <xf numFmtId="2" fontId="0" fillId="0" borderId="14" xfId="0" applyNumberFormat="1" applyBorder="1"/>
    <xf numFmtId="9" fontId="23" fillId="0" borderId="14" xfId="113" applyFont="1" applyFill="1" applyBorder="1" applyAlignment="1">
      <alignment horizontal="center"/>
    </xf>
    <xf numFmtId="9" fontId="23" fillId="0" borderId="14" xfId="113" applyFont="1" applyBorder="1" applyAlignment="1">
      <alignment horizontal="center"/>
    </xf>
    <xf numFmtId="9" fontId="0" fillId="0" borderId="1" xfId="113" applyFont="1" applyBorder="1"/>
    <xf numFmtId="0" fontId="4" fillId="0" borderId="14" xfId="0" applyFont="1" applyBorder="1" applyAlignment="1"/>
    <xf numFmtId="0" fontId="23" fillId="0" borderId="0" xfId="0" applyFont="1" applyBorder="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3" fillId="0" borderId="14" xfId="0" applyFont="1" applyBorder="1" applyAlignment="1">
      <alignment textRotation="90" wrapText="1"/>
    </xf>
    <xf numFmtId="0" fontId="5" fillId="0" borderId="0" xfId="0" applyFont="1" applyFill="1" applyAlignment="1">
      <alignment vertical="justify"/>
    </xf>
    <xf numFmtId="0" fontId="21" fillId="0" borderId="16"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6" fillId="0" borderId="1" xfId="0" applyFont="1" applyFill="1" applyBorder="1" applyAlignment="1">
      <alignment vertical="center"/>
    </xf>
    <xf numFmtId="0" fontId="6" fillId="5" borderId="1" xfId="0" applyFont="1" applyFill="1" applyBorder="1" applyAlignment="1">
      <alignment horizontal="left" vertical="center"/>
    </xf>
    <xf numFmtId="0" fontId="12" fillId="5" borderId="1" xfId="0" applyFont="1" applyFill="1" applyBorder="1" applyAlignment="1">
      <alignment horizontal="center" vertical="justify"/>
    </xf>
    <xf numFmtId="0" fontId="6" fillId="5" borderId="1" xfId="0" applyFont="1" applyFill="1" applyBorder="1" applyAlignment="1">
      <alignment horizontal="center" vertical="justify"/>
    </xf>
    <xf numFmtId="0" fontId="6" fillId="5" borderId="1" xfId="0" applyFont="1" applyFill="1" applyBorder="1" applyAlignment="1">
      <alignment horizontal="justify" vertical="center"/>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6" fillId="0" borderId="0" xfId="116" applyFont="1" applyAlignment="1">
      <alignment vertical="center"/>
    </xf>
    <xf numFmtId="0" fontId="27" fillId="6" borderId="19" xfId="116" applyFont="1" applyFill="1" applyBorder="1" applyAlignment="1">
      <alignment horizontal="center" vertical="center"/>
    </xf>
    <xf numFmtId="0" fontId="27" fillId="6" borderId="20" xfId="116" applyFont="1" applyFill="1" applyBorder="1" applyAlignment="1">
      <alignment horizontal="center" vertical="center"/>
    </xf>
    <xf numFmtId="0" fontId="27" fillId="0" borderId="0" xfId="116" applyFont="1" applyAlignment="1">
      <alignment vertical="center"/>
    </xf>
    <xf numFmtId="0" fontId="27" fillId="6" borderId="19" xfId="116" applyFont="1" applyFill="1" applyBorder="1" applyAlignment="1">
      <alignment horizontal="left" vertical="center"/>
    </xf>
    <xf numFmtId="0" fontId="28" fillId="6" borderId="19" xfId="116" applyFont="1" applyFill="1" applyBorder="1" applyAlignment="1">
      <alignment horizontal="center" vertical="center"/>
    </xf>
    <xf numFmtId="0" fontId="27" fillId="2" borderId="19" xfId="116" applyFont="1" applyFill="1" applyBorder="1" applyAlignment="1">
      <alignment horizontal="left" vertical="center"/>
    </xf>
    <xf numFmtId="0" fontId="27" fillId="2" borderId="19" xfId="116" applyFont="1" applyFill="1" applyBorder="1" applyAlignment="1">
      <alignment horizontal="left" vertical="center" wrapText="1"/>
    </xf>
    <xf numFmtId="0" fontId="27" fillId="2" borderId="19" xfId="116" applyFont="1" applyFill="1" applyBorder="1" applyAlignment="1">
      <alignment horizontal="center" vertical="center"/>
    </xf>
    <xf numFmtId="0" fontId="27" fillId="2" borderId="19" xfId="116" applyFont="1" applyFill="1" applyBorder="1" applyAlignment="1">
      <alignment horizontal="right" vertical="center"/>
    </xf>
    <xf numFmtId="0" fontId="29" fillId="0" borderId="19" xfId="116" applyFont="1" applyBorder="1" applyAlignment="1">
      <alignment horizontal="left" vertical="center"/>
    </xf>
    <xf numFmtId="0" fontId="29" fillId="0" borderId="19" xfId="116" applyFont="1" applyFill="1" applyBorder="1" applyAlignment="1">
      <alignment horizontal="left" vertical="center" wrapText="1"/>
    </xf>
    <xf numFmtId="0" fontId="29" fillId="0" borderId="19" xfId="116" applyFont="1" applyBorder="1" applyAlignment="1">
      <alignment horizontal="center" vertical="center"/>
    </xf>
    <xf numFmtId="4" fontId="29" fillId="0" borderId="19" xfId="116" applyNumberFormat="1" applyFont="1" applyFill="1" applyBorder="1" applyAlignment="1">
      <alignment horizontal="right" vertical="center"/>
    </xf>
    <xf numFmtId="3" fontId="29" fillId="0" borderId="19" xfId="116" applyNumberFormat="1" applyFont="1" applyBorder="1" applyAlignment="1">
      <alignment horizontal="right" vertical="center"/>
    </xf>
    <xf numFmtId="0" fontId="29" fillId="0" borderId="19" xfId="116" applyNumberFormat="1" applyFont="1" applyBorder="1" applyAlignment="1">
      <alignment horizontal="center" vertical="center"/>
    </xf>
    <xf numFmtId="0" fontId="29" fillId="0" borderId="0" xfId="116" applyFont="1" applyAlignment="1">
      <alignment vertical="center"/>
    </xf>
    <xf numFmtId="0" fontId="29" fillId="0" borderId="19" xfId="116" applyFont="1" applyBorder="1" applyAlignment="1">
      <alignment horizontal="left" vertical="center" wrapText="1"/>
    </xf>
    <xf numFmtId="3" fontId="29" fillId="0" borderId="19" xfId="116" applyNumberFormat="1" applyFont="1" applyFill="1" applyBorder="1" applyAlignment="1">
      <alignment horizontal="right" vertical="center"/>
    </xf>
    <xf numFmtId="0" fontId="27" fillId="0" borderId="19" xfId="116" applyFont="1" applyBorder="1" applyAlignment="1">
      <alignment horizontal="right" vertical="center" wrapText="1"/>
    </xf>
    <xf numFmtId="0" fontId="29" fillId="0" borderId="19" xfId="116" applyFont="1" applyBorder="1" applyAlignment="1">
      <alignment horizontal="right" vertical="center"/>
    </xf>
    <xf numFmtId="4" fontId="29" fillId="0" borderId="19" xfId="116" applyNumberFormat="1" applyFont="1" applyBorder="1" applyAlignment="1">
      <alignment horizontal="right" vertical="center"/>
    </xf>
    <xf numFmtId="3" fontId="27" fillId="4" borderId="19" xfId="116" applyNumberFormat="1" applyFont="1" applyFill="1" applyBorder="1" applyAlignment="1">
      <alignment horizontal="right" vertical="center"/>
    </xf>
    <xf numFmtId="2" fontId="29" fillId="0" borderId="19" xfId="116" applyNumberFormat="1" applyFont="1" applyFill="1" applyBorder="1" applyAlignment="1">
      <alignment horizontal="right" vertical="center"/>
    </xf>
    <xf numFmtId="0" fontId="27" fillId="7" borderId="19" xfId="116" applyFont="1" applyFill="1" applyBorder="1" applyAlignment="1">
      <alignment horizontal="left" vertical="center"/>
    </xf>
    <xf numFmtId="0" fontId="27" fillId="7" borderId="19" xfId="116" applyFont="1" applyFill="1" applyBorder="1" applyAlignment="1">
      <alignment horizontal="left" vertical="center" wrapText="1"/>
    </xf>
    <xf numFmtId="0" fontId="27" fillId="7" borderId="19" xfId="116" applyFont="1" applyFill="1" applyBorder="1" applyAlignment="1">
      <alignment horizontal="center" vertical="center"/>
    </xf>
    <xf numFmtId="0" fontId="27" fillId="7" borderId="19" xfId="116" applyFont="1" applyFill="1" applyBorder="1" applyAlignment="1">
      <alignment horizontal="right" vertical="center"/>
    </xf>
    <xf numFmtId="3" fontId="29" fillId="0" borderId="0" xfId="116" applyNumberFormat="1" applyFont="1" applyAlignment="1">
      <alignment vertical="center"/>
    </xf>
    <xf numFmtId="183" fontId="29" fillId="0" borderId="0" xfId="117" applyNumberFormat="1" applyFont="1" applyAlignment="1">
      <alignment vertical="center"/>
    </xf>
    <xf numFmtId="49" fontId="29" fillId="0" borderId="19" xfId="116" applyNumberFormat="1" applyFont="1" applyBorder="1" applyAlignment="1">
      <alignment horizontal="left" vertical="center"/>
    </xf>
    <xf numFmtId="3" fontId="29" fillId="3" borderId="19" xfId="116" applyNumberFormat="1" applyFont="1" applyFill="1" applyBorder="1" applyAlignment="1">
      <alignment horizontal="right" vertical="center"/>
    </xf>
    <xf numFmtId="4" fontId="2" fillId="0" borderId="19" xfId="116" applyNumberFormat="1" applyFill="1" applyBorder="1" applyAlignment="1">
      <alignment horizontal="right" vertical="center"/>
    </xf>
    <xf numFmtId="2" fontId="2" fillId="0" borderId="19" xfId="116" applyNumberFormat="1" applyFill="1" applyBorder="1" applyAlignment="1">
      <alignment horizontal="right" vertical="center"/>
    </xf>
    <xf numFmtId="0" fontId="29" fillId="0" borderId="19" xfId="116" applyFont="1" applyFill="1" applyBorder="1" applyAlignment="1">
      <alignment horizontal="right" vertical="center"/>
    </xf>
    <xf numFmtId="2" fontId="29" fillId="0" borderId="19" xfId="116" applyNumberFormat="1" applyFont="1" applyBorder="1" applyAlignment="1">
      <alignment horizontal="right" vertical="center"/>
    </xf>
    <xf numFmtId="0" fontId="29" fillId="0" borderId="19" xfId="116" applyNumberFormat="1" applyFont="1" applyBorder="1" applyAlignment="1">
      <alignment horizontal="left" vertical="center"/>
    </xf>
    <xf numFmtId="0" fontId="27" fillId="0" borderId="19" xfId="116" applyFont="1" applyBorder="1" applyAlignment="1">
      <alignment horizontal="left" vertical="center"/>
    </xf>
    <xf numFmtId="0" fontId="27" fillId="0" borderId="19" xfId="116" applyFont="1" applyBorder="1" applyAlignment="1">
      <alignment horizontal="left" vertical="center" wrapText="1"/>
    </xf>
    <xf numFmtId="0" fontId="27" fillId="0" borderId="19" xfId="116" applyFont="1" applyBorder="1" applyAlignment="1">
      <alignment horizontal="center" vertical="center"/>
    </xf>
    <xf numFmtId="0" fontId="27" fillId="0" borderId="19" xfId="116" applyFont="1" applyBorder="1" applyAlignment="1">
      <alignment horizontal="right" vertical="center"/>
    </xf>
    <xf numFmtId="3" fontId="27" fillId="0" borderId="19" xfId="116" applyNumberFormat="1" applyFont="1" applyBorder="1" applyAlignment="1">
      <alignment horizontal="right" vertical="center"/>
    </xf>
    <xf numFmtId="10" fontId="27" fillId="0" borderId="19" xfId="118" applyNumberFormat="1" applyFont="1" applyBorder="1" applyAlignment="1">
      <alignment horizontal="center" vertical="center"/>
    </xf>
    <xf numFmtId="10" fontId="29" fillId="0" borderId="19" xfId="118" applyNumberFormat="1" applyFont="1" applyBorder="1" applyAlignment="1">
      <alignment horizontal="center" vertical="center"/>
    </xf>
    <xf numFmtId="10" fontId="27" fillId="3" borderId="19" xfId="118" applyNumberFormat="1" applyFont="1" applyFill="1" applyBorder="1" applyAlignment="1">
      <alignment horizontal="center" vertical="center"/>
    </xf>
    <xf numFmtId="3" fontId="30" fillId="8" borderId="19" xfId="116" applyNumberFormat="1" applyFont="1" applyFill="1" applyBorder="1" applyAlignment="1">
      <alignment horizontal="right" vertical="center"/>
    </xf>
    <xf numFmtId="4" fontId="27" fillId="0" borderId="19" xfId="116" applyNumberFormat="1" applyFont="1" applyBorder="1" applyAlignment="1">
      <alignment horizontal="right" vertical="center"/>
    </xf>
    <xf numFmtId="184" fontId="27" fillId="0" borderId="19" xfId="2" applyNumberFormat="1" applyFont="1" applyBorder="1" applyAlignment="1">
      <alignment vertical="center"/>
    </xf>
    <xf numFmtId="184" fontId="29" fillId="0" borderId="19" xfId="2" applyNumberFormat="1" applyFont="1" applyBorder="1" applyAlignment="1">
      <alignment horizontal="center" vertical="center"/>
    </xf>
    <xf numFmtId="0" fontId="27" fillId="0" borderId="1" xfId="116" applyFont="1" applyBorder="1" applyAlignment="1">
      <alignment vertical="center"/>
    </xf>
    <xf numFmtId="0" fontId="29" fillId="0" borderId="1" xfId="116" applyFont="1" applyBorder="1" applyAlignment="1">
      <alignment horizontal="center" vertical="center"/>
    </xf>
    <xf numFmtId="0" fontId="4" fillId="0" borderId="0" xfId="92"/>
    <xf numFmtId="0" fontId="5" fillId="0" borderId="1" xfId="92" applyFont="1" applyFill="1" applyBorder="1" applyAlignment="1">
      <alignment horizontal="center" vertical="center"/>
    </xf>
    <xf numFmtId="0" fontId="5" fillId="0" borderId="1" xfId="92" applyFont="1" applyFill="1" applyBorder="1" applyAlignment="1">
      <alignment horizontal="justify" vertical="justify"/>
    </xf>
    <xf numFmtId="0" fontId="6" fillId="0" borderId="1" xfId="92" applyFont="1" applyFill="1" applyBorder="1" applyAlignment="1">
      <alignment horizontal="center" vertical="center" wrapText="1"/>
    </xf>
    <xf numFmtId="0" fontId="6" fillId="0" borderId="27" xfId="92" applyFont="1" applyFill="1" applyBorder="1" applyAlignment="1">
      <alignment vertical="justify"/>
    </xf>
    <xf numFmtId="0" fontId="6" fillId="0" borderId="12" xfId="92" applyFont="1" applyFill="1" applyBorder="1" applyAlignment="1">
      <alignment vertical="justify"/>
    </xf>
    <xf numFmtId="0" fontId="6" fillId="0" borderId="1" xfId="92" applyFont="1" applyFill="1" applyBorder="1" applyAlignment="1">
      <alignment horizontal="left" vertical="center" wrapText="1"/>
    </xf>
    <xf numFmtId="0" fontId="6" fillId="0" borderId="12" xfId="92" applyFont="1" applyFill="1" applyBorder="1" applyAlignment="1">
      <alignment horizontal="center" vertical="center" wrapText="1"/>
    </xf>
    <xf numFmtId="0" fontId="6" fillId="0" borderId="1" xfId="92" applyFont="1" applyFill="1" applyBorder="1" applyAlignment="1">
      <alignment horizontal="center" vertical="center"/>
    </xf>
    <xf numFmtId="0" fontId="6" fillId="0" borderId="1" xfId="92" applyFont="1" applyFill="1" applyBorder="1" applyAlignment="1">
      <alignment horizontal="justify" vertical="center"/>
    </xf>
    <xf numFmtId="0" fontId="7" fillId="0" borderId="0" xfId="92" applyFont="1" applyFill="1" applyBorder="1" applyAlignment="1">
      <alignment horizontal="left" vertical="center"/>
    </xf>
    <xf numFmtId="0" fontId="8" fillId="0" borderId="0" xfId="92" applyFont="1" applyFill="1" applyAlignment="1">
      <alignment horizontal="justify" vertical="center"/>
    </xf>
    <xf numFmtId="0" fontId="7" fillId="0" borderId="0" xfId="92" applyFont="1" applyFill="1" applyBorder="1" applyAlignment="1">
      <alignment horizontal="left" vertical="top"/>
    </xf>
    <xf numFmtId="0" fontId="8" fillId="0" borderId="0" xfId="92" applyFont="1" applyFill="1" applyAlignment="1">
      <alignment vertical="center"/>
    </xf>
    <xf numFmtId="0" fontId="8" fillId="0" borderId="0" xfId="92" applyFont="1" applyFill="1" applyAlignment="1">
      <alignment horizontal="left" vertical="center"/>
    </xf>
    <xf numFmtId="0" fontId="8" fillId="0" borderId="0" xfId="92" applyFont="1"/>
    <xf numFmtId="0" fontId="8" fillId="0" borderId="0" xfId="92" applyFont="1" applyFill="1"/>
    <xf numFmtId="0" fontId="5" fillId="0" borderId="0" xfId="92" applyFont="1" applyFill="1"/>
    <xf numFmtId="0" fontId="7" fillId="0" borderId="0" xfId="92" applyFont="1" applyFill="1"/>
    <xf numFmtId="0" fontId="6" fillId="0" borderId="0" xfId="92" applyFont="1" applyFill="1" applyAlignment="1">
      <alignment horizontal="justify" vertical="justify"/>
    </xf>
    <xf numFmtId="0" fontId="2" fillId="0" borderId="0" xfId="119"/>
    <xf numFmtId="0" fontId="2" fillId="0" borderId="0" xfId="119" applyAlignment="1">
      <alignment vertical="center"/>
    </xf>
    <xf numFmtId="0" fontId="25" fillId="0" borderId="0" xfId="119" applyFont="1" applyBorder="1" applyAlignment="1">
      <alignment horizontal="center" vertical="center"/>
    </xf>
    <xf numFmtId="185" fontId="25" fillId="0" borderId="0" xfId="119" applyNumberFormat="1" applyFont="1" applyBorder="1" applyAlignment="1">
      <alignment horizontal="center" vertical="center"/>
    </xf>
    <xf numFmtId="0" fontId="25" fillId="0" borderId="0" xfId="119" applyFont="1" applyBorder="1" applyAlignment="1">
      <alignment horizontal="center" wrapText="1"/>
    </xf>
    <xf numFmtId="10" fontId="25" fillId="0" borderId="0" xfId="119" applyNumberFormat="1" applyFont="1" applyBorder="1" applyAlignment="1">
      <alignment horizontal="center" vertical="center"/>
    </xf>
    <xf numFmtId="0" fontId="2" fillId="0" borderId="0" xfId="119" applyBorder="1"/>
    <xf numFmtId="0" fontId="25" fillId="0" borderId="25" xfId="119" applyFont="1" applyBorder="1" applyAlignment="1">
      <alignment horizontal="center" vertical="center"/>
    </xf>
    <xf numFmtId="0" fontId="2" fillId="0" borderId="0" xfId="119" applyFont="1"/>
    <xf numFmtId="0" fontId="32" fillId="0" borderId="1" xfId="119" applyFont="1" applyBorder="1" applyAlignment="1">
      <alignment horizontal="center"/>
    </xf>
    <xf numFmtId="0" fontId="25" fillId="0" borderId="0" xfId="119" applyFont="1" applyBorder="1" applyAlignment="1">
      <alignment horizontal="left" vertical="center"/>
    </xf>
    <xf numFmtId="0" fontId="25" fillId="0" borderId="0" xfId="119" applyFont="1" applyBorder="1" applyAlignment="1">
      <alignment horizontal="center" vertical="center" wrapText="1"/>
    </xf>
    <xf numFmtId="0" fontId="31" fillId="0" borderId="0" xfId="119" applyFont="1" applyBorder="1" applyAlignment="1">
      <alignment horizontal="center" vertical="center"/>
    </xf>
    <xf numFmtId="0" fontId="31" fillId="0" borderId="0" xfId="119" applyFont="1" applyBorder="1" applyAlignment="1">
      <alignment horizontal="center" vertical="center" textRotation="90" wrapText="1"/>
    </xf>
    <xf numFmtId="0" fontId="25" fillId="0" borderId="0" xfId="119" applyFont="1" applyBorder="1" applyAlignment="1">
      <alignment horizontal="center" textRotation="90"/>
    </xf>
    <xf numFmtId="0" fontId="32" fillId="0" borderId="0" xfId="119" applyFont="1" applyBorder="1" applyAlignment="1">
      <alignment horizontal="center" vertical="center" textRotation="90" wrapText="1"/>
    </xf>
    <xf numFmtId="0" fontId="31" fillId="0" borderId="1" xfId="119" applyFont="1" applyBorder="1" applyAlignment="1">
      <alignment horizontal="center" vertical="center"/>
    </xf>
    <xf numFmtId="9" fontId="34" fillId="0" borderId="1" xfId="119" applyNumberFormat="1" applyFont="1" applyBorder="1" applyAlignment="1">
      <alignment horizontal="center" vertical="center" textRotation="90" wrapText="1"/>
    </xf>
    <xf numFmtId="0" fontId="34" fillId="0" borderId="1" xfId="119" applyFont="1" applyBorder="1" applyAlignment="1">
      <alignment horizontal="center" vertical="center" textRotation="90"/>
    </xf>
    <xf numFmtId="15" fontId="2" fillId="0" borderId="0" xfId="119" applyNumberFormat="1"/>
    <xf numFmtId="0" fontId="25" fillId="0" borderId="0" xfId="119" applyFont="1"/>
    <xf numFmtId="0" fontId="2" fillId="0" borderId="0" xfId="119" applyAlignment="1">
      <alignment horizontal="center"/>
    </xf>
    <xf numFmtId="0" fontId="2" fillId="0" borderId="1" xfId="119" applyBorder="1"/>
    <xf numFmtId="0" fontId="11" fillId="0" borderId="0" xfId="92" applyFont="1" applyFill="1" applyAlignment="1">
      <alignment vertical="justify"/>
    </xf>
    <xf numFmtId="0" fontId="7" fillId="0" borderId="0" xfId="92" applyFont="1" applyFill="1" applyAlignment="1">
      <alignment vertical="justify"/>
    </xf>
    <xf numFmtId="0" fontId="10" fillId="0" borderId="0" xfId="92" applyFont="1" applyFill="1" applyAlignment="1">
      <alignment vertical="justify"/>
    </xf>
    <xf numFmtId="0" fontId="6" fillId="0" borderId="27" xfId="92" applyFont="1" applyFill="1" applyBorder="1" applyAlignment="1">
      <alignment vertical="center"/>
    </xf>
    <xf numFmtId="0" fontId="6" fillId="0" borderId="16" xfId="92" applyFont="1" applyFill="1" applyBorder="1" applyAlignment="1">
      <alignment vertical="center"/>
    </xf>
    <xf numFmtId="0" fontId="6" fillId="0" borderId="16" xfId="92" applyFont="1" applyFill="1" applyBorder="1" applyAlignment="1">
      <alignment vertical="justify"/>
    </xf>
    <xf numFmtId="0" fontId="4" fillId="0" borderId="0" xfId="92" applyBorder="1"/>
    <xf numFmtId="0" fontId="9" fillId="0" borderId="0" xfId="92" applyFont="1" applyFill="1" applyBorder="1" applyAlignment="1">
      <alignment vertical="center" wrapText="1"/>
    </xf>
    <xf numFmtId="188" fontId="6" fillId="0" borderId="1" xfId="0" applyNumberFormat="1" applyFont="1" applyFill="1" applyBorder="1" applyAlignment="1">
      <alignment horizontal="center" vertical="center" wrapText="1"/>
    </xf>
    <xf numFmtId="0" fontId="6" fillId="11" borderId="11" xfId="0" applyFont="1" applyFill="1" applyBorder="1" applyAlignment="1">
      <alignment vertical="justify"/>
    </xf>
    <xf numFmtId="0" fontId="6" fillId="11" borderId="27" xfId="0" applyFont="1" applyFill="1" applyBorder="1" applyAlignment="1">
      <alignment vertical="justify"/>
    </xf>
    <xf numFmtId="0" fontId="6" fillId="0" borderId="25" xfId="0" applyFont="1" applyFill="1" applyBorder="1" applyAlignment="1">
      <alignment horizontal="center" vertical="center"/>
    </xf>
    <xf numFmtId="0" fontId="5" fillId="4" borderId="4" xfId="0" applyFont="1" applyFill="1" applyBorder="1" applyAlignment="1">
      <alignment horizontal="justify" vertical="center"/>
    </xf>
    <xf numFmtId="0" fontId="5" fillId="4"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6" fillId="0" borderId="1" xfId="92" applyFont="1" applyFill="1" applyBorder="1" applyAlignment="1">
      <alignment horizontal="center" vertical="center"/>
    </xf>
    <xf numFmtId="0" fontId="25" fillId="0" borderId="0" xfId="119" applyFont="1" applyBorder="1" applyAlignment="1">
      <alignment horizontal="center" vertical="center" wrapText="1"/>
    </xf>
    <xf numFmtId="0" fontId="25" fillId="0" borderId="0" xfId="119" applyFont="1" applyBorder="1" applyAlignment="1">
      <alignment horizontal="center" vertical="center"/>
    </xf>
    <xf numFmtId="0" fontId="31" fillId="0" borderId="1" xfId="119" applyFont="1" applyBorder="1" applyAlignment="1">
      <alignment horizontal="center" vertical="center"/>
    </xf>
    <xf numFmtId="0" fontId="2" fillId="0" borderId="0" xfId="119" applyAlignment="1">
      <alignment horizontal="center"/>
    </xf>
    <xf numFmtId="0" fontId="0" fillId="0" borderId="45" xfId="0" applyFill="1" applyBorder="1"/>
    <xf numFmtId="0" fontId="0" fillId="0" borderId="46" xfId="0" applyFill="1" applyBorder="1" applyAlignment="1">
      <alignment horizontal="center"/>
    </xf>
    <xf numFmtId="0" fontId="0" fillId="0" borderId="26" xfId="0" applyFill="1" applyBorder="1"/>
    <xf numFmtId="0" fontId="6" fillId="0" borderId="1" xfId="0" applyFont="1" applyFill="1" applyBorder="1" applyAlignment="1">
      <alignment horizontal="center" vertical="center" wrapText="1"/>
    </xf>
    <xf numFmtId="0" fontId="6" fillId="3" borderId="1" xfId="9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92" applyFont="1" applyFill="1" applyBorder="1" applyAlignment="1">
      <alignment horizontal="center" vertical="center"/>
    </xf>
    <xf numFmtId="0" fontId="2" fillId="0" borderId="0" xfId="119" applyAlignment="1">
      <alignment horizontal="center"/>
    </xf>
    <xf numFmtId="0" fontId="34" fillId="0" borderId="1" xfId="119" applyFont="1" applyBorder="1" applyAlignment="1">
      <alignment horizontal="center" vertical="center" wrapText="1"/>
    </xf>
    <xf numFmtId="0" fontId="25" fillId="0" borderId="0" xfId="119" applyFont="1" applyBorder="1" applyAlignment="1">
      <alignment horizontal="center" vertical="center" wrapText="1"/>
    </xf>
    <xf numFmtId="0" fontId="25" fillId="0" borderId="0" xfId="119" applyFont="1" applyBorder="1" applyAlignment="1">
      <alignment horizontal="center" vertical="center"/>
    </xf>
    <xf numFmtId="0" fontId="31" fillId="0" borderId="1" xfId="119" applyFont="1" applyBorder="1" applyAlignment="1">
      <alignment horizontal="center" vertical="center"/>
    </xf>
    <xf numFmtId="9" fontId="23" fillId="0" borderId="14" xfId="113" applyFont="1" applyFill="1" applyBorder="1"/>
    <xf numFmtId="0" fontId="6" fillId="0" borderId="1" xfId="0" applyFont="1" applyFill="1" applyBorder="1" applyAlignment="1">
      <alignment horizontal="center" vertical="center" wrapText="1"/>
    </xf>
    <xf numFmtId="0" fontId="4" fillId="0" borderId="0" xfId="92"/>
    <xf numFmtId="0" fontId="9" fillId="0" borderId="0" xfId="92" applyFont="1" applyFill="1" applyBorder="1" applyAlignment="1">
      <alignment vertical="center" wrapText="1"/>
    </xf>
    <xf numFmtId="0" fontId="11" fillId="0" borderId="0" xfId="92" applyFont="1" applyFill="1" applyAlignment="1">
      <alignment vertical="justify"/>
    </xf>
    <xf numFmtId="0" fontId="7" fillId="0" borderId="0" xfId="92" applyFont="1" applyFill="1" applyAlignment="1">
      <alignment vertical="justify"/>
    </xf>
    <xf numFmtId="0" fontId="10" fillId="0" borderId="0" xfId="92" applyFont="1" applyFill="1" applyAlignment="1">
      <alignment vertical="justify"/>
    </xf>
    <xf numFmtId="0" fontId="6" fillId="0" borderId="1" xfId="92" applyFont="1" applyFill="1" applyBorder="1" applyAlignment="1">
      <alignment horizontal="center" vertical="center"/>
    </xf>
    <xf numFmtId="0" fontId="4" fillId="0" borderId="17" xfId="0" applyFont="1" applyBorder="1" applyAlignment="1">
      <alignment horizontal="center"/>
    </xf>
    <xf numFmtId="0" fontId="4" fillId="0" borderId="17" xfId="0" applyFont="1" applyFill="1" applyBorder="1" applyAlignment="1">
      <alignment horizontal="center"/>
    </xf>
    <xf numFmtId="0" fontId="1" fillId="0" borderId="0" xfId="119" applyFont="1"/>
    <xf numFmtId="0" fontId="4" fillId="0" borderId="46" xfId="0" applyFont="1" applyFill="1" applyBorder="1" applyAlignment="1">
      <alignment horizontal="center"/>
    </xf>
    <xf numFmtId="0" fontId="6" fillId="0" borderId="1" xfId="92" applyFont="1" applyFill="1" applyBorder="1" applyAlignment="1">
      <alignment vertical="center" wrapText="1"/>
    </xf>
    <xf numFmtId="14" fontId="2" fillId="0" borderId="0" xfId="119" applyNumberFormat="1"/>
    <xf numFmtId="0" fontId="2" fillId="0" borderId="0" xfId="119" applyNumberFormat="1"/>
    <xf numFmtId="0" fontId="2" fillId="12" borderId="0" xfId="119" applyFill="1"/>
    <xf numFmtId="0" fontId="25" fillId="12" borderId="0" xfId="119" applyFont="1" applyFill="1" applyBorder="1" applyAlignment="1">
      <alignment horizontal="center" vertical="center"/>
    </xf>
    <xf numFmtId="185" fontId="25" fillId="12" borderId="0" xfId="119" applyNumberFormat="1" applyFont="1" applyFill="1" applyBorder="1" applyAlignment="1">
      <alignment horizontal="center" vertical="center"/>
    </xf>
    <xf numFmtId="0" fontId="25" fillId="12" borderId="0" xfId="119" applyFont="1" applyFill="1" applyBorder="1" applyAlignment="1">
      <alignment horizontal="center" wrapText="1"/>
    </xf>
    <xf numFmtId="10" fontId="25" fillId="12" borderId="0" xfId="119" applyNumberFormat="1" applyFont="1" applyFill="1" applyBorder="1" applyAlignment="1">
      <alignment horizontal="center" vertical="center"/>
    </xf>
    <xf numFmtId="0" fontId="25" fillId="12" borderId="25" xfId="119" applyFont="1" applyFill="1" applyBorder="1" applyAlignment="1">
      <alignment horizontal="center" vertical="center"/>
    </xf>
    <xf numFmtId="0" fontId="32" fillId="12" borderId="1" xfId="119" applyFont="1" applyFill="1" applyBorder="1" applyAlignment="1">
      <alignment horizontal="center"/>
    </xf>
    <xf numFmtId="0" fontId="25" fillId="12" borderId="0" xfId="119" applyFont="1" applyFill="1" applyBorder="1" applyAlignment="1">
      <alignment horizontal="left" vertical="center"/>
    </xf>
    <xf numFmtId="0" fontId="25" fillId="12" borderId="0" xfId="119" applyFont="1" applyFill="1" applyBorder="1" applyAlignment="1">
      <alignment horizontal="center" vertical="center" wrapText="1"/>
    </xf>
    <xf numFmtId="0" fontId="31" fillId="12" borderId="0" xfId="119" applyFont="1" applyFill="1" applyBorder="1" applyAlignment="1">
      <alignment horizontal="center" vertical="center"/>
    </xf>
    <xf numFmtId="0" fontId="31" fillId="12" borderId="0" xfId="119" applyFont="1" applyFill="1" applyBorder="1" applyAlignment="1">
      <alignment horizontal="center" vertical="center" textRotation="90" wrapText="1"/>
    </xf>
    <xf numFmtId="0" fontId="25" fillId="12" borderId="0" xfId="119" applyFont="1" applyFill="1" applyBorder="1" applyAlignment="1">
      <alignment horizontal="center" textRotation="90"/>
    </xf>
    <xf numFmtId="0" fontId="32" fillId="12" borderId="0" xfId="119" applyFont="1" applyFill="1" applyBorder="1" applyAlignment="1">
      <alignment horizontal="center" vertical="center" textRotation="90" wrapText="1"/>
    </xf>
    <xf numFmtId="0" fontId="25" fillId="12" borderId="0" xfId="119" applyFont="1" applyFill="1"/>
    <xf numFmtId="0" fontId="2" fillId="12" borderId="0" xfId="119" applyFill="1" applyAlignment="1">
      <alignment horizontal="center"/>
    </xf>
    <xf numFmtId="14" fontId="2" fillId="0" borderId="0" xfId="119" applyNumberFormat="1" applyBorder="1"/>
    <xf numFmtId="2" fontId="2" fillId="0" borderId="0" xfId="119" applyNumberFormat="1"/>
    <xf numFmtId="0" fontId="31" fillId="0" borderId="4" xfId="119" applyFont="1" applyBorder="1" applyAlignment="1">
      <alignment horizontal="center" vertical="center"/>
    </xf>
    <xf numFmtId="9" fontId="34" fillId="0" borderId="4" xfId="119" applyNumberFormat="1" applyFont="1" applyBorder="1" applyAlignment="1">
      <alignment horizontal="center" vertical="center" textRotation="90" wrapText="1"/>
    </xf>
    <xf numFmtId="0" fontId="4" fillId="0" borderId="0" xfId="92" applyFont="1" applyFill="1" applyAlignment="1">
      <alignment horizontal="center" vertical="center"/>
    </xf>
    <xf numFmtId="0" fontId="4" fillId="0" borderId="0" xfId="92" applyFont="1" applyFill="1" applyAlignment="1">
      <alignment horizontal="justify" vertical="justify"/>
    </xf>
    <xf numFmtId="0" fontId="14" fillId="0" borderId="0" xfId="92" applyFont="1" applyFill="1" applyAlignment="1">
      <alignment horizontal="justify" vertical="justify"/>
    </xf>
    <xf numFmtId="0" fontId="6" fillId="0" borderId="1" xfId="92" applyFont="1" applyFill="1" applyBorder="1" applyAlignment="1">
      <alignment horizontal="center" vertical="center" wrapText="1"/>
    </xf>
    <xf numFmtId="0" fontId="6" fillId="0" borderId="12" xfId="92" applyFont="1" applyFill="1" applyBorder="1" applyAlignment="1">
      <alignment horizontal="center" vertical="center" wrapText="1"/>
    </xf>
    <xf numFmtId="0" fontId="12" fillId="0" borderId="1" xfId="92" applyFont="1" applyFill="1" applyBorder="1" applyAlignment="1">
      <alignment horizontal="center" vertical="center" wrapText="1"/>
    </xf>
    <xf numFmtId="0" fontId="40" fillId="0" borderId="0" xfId="92" applyFont="1" applyFill="1"/>
    <xf numFmtId="0" fontId="5" fillId="0" borderId="1" xfId="92" applyFont="1" applyFill="1" applyBorder="1" applyAlignment="1">
      <alignment horizontal="justify" vertical="center"/>
    </xf>
    <xf numFmtId="0" fontId="6" fillId="0" borderId="3" xfId="92" applyFont="1" applyFill="1" applyBorder="1" applyAlignment="1">
      <alignment horizontal="center" vertical="center"/>
    </xf>
    <xf numFmtId="0" fontId="6" fillId="11" borderId="11" xfId="92" applyFont="1" applyFill="1" applyBorder="1" applyAlignment="1">
      <alignment vertical="justify"/>
    </xf>
    <xf numFmtId="0" fontId="12" fillId="11" borderId="27" xfId="92" applyFont="1" applyFill="1" applyBorder="1" applyAlignment="1">
      <alignment vertical="justify"/>
    </xf>
    <xf numFmtId="0" fontId="12" fillId="11" borderId="12" xfId="92" applyFont="1" applyFill="1" applyBorder="1" applyAlignment="1">
      <alignment vertical="justify"/>
    </xf>
    <xf numFmtId="190" fontId="6" fillId="0" borderId="1" xfId="1" applyNumberFormat="1" applyFont="1" applyFill="1" applyBorder="1" applyAlignment="1">
      <alignment horizontal="right" vertical="center" wrapText="1"/>
    </xf>
    <xf numFmtId="169" fontId="6" fillId="0" borderId="1" xfId="92" applyNumberFormat="1" applyFont="1" applyFill="1" applyBorder="1" applyAlignment="1">
      <alignment horizontal="right" vertical="center" wrapText="1"/>
    </xf>
    <xf numFmtId="169" fontId="6" fillId="0" borderId="1" xfId="1" applyFont="1" applyFill="1" applyBorder="1" applyAlignment="1">
      <alignment horizontal="right" vertical="center" wrapText="1"/>
    </xf>
    <xf numFmtId="169" fontId="6" fillId="0" borderId="1" xfId="2" applyNumberFormat="1" applyFont="1" applyFill="1" applyBorder="1" applyAlignment="1">
      <alignment horizontal="right" vertical="center" wrapText="1"/>
    </xf>
    <xf numFmtId="2" fontId="6" fillId="0" borderId="1" xfId="92" applyNumberFormat="1" applyFont="1" applyFill="1" applyBorder="1" applyAlignment="1">
      <alignment horizontal="right" vertical="center" wrapText="1"/>
    </xf>
    <xf numFmtId="9" fontId="6" fillId="0" borderId="1" xfId="2" applyFont="1" applyFill="1" applyBorder="1" applyAlignment="1">
      <alignment horizontal="right" vertical="center" wrapText="1"/>
    </xf>
    <xf numFmtId="10" fontId="6" fillId="0" borderId="1" xfId="2" applyNumberFormat="1" applyFont="1" applyFill="1" applyBorder="1" applyAlignment="1">
      <alignment horizontal="right" vertical="center" wrapText="1"/>
    </xf>
    <xf numFmtId="4" fontId="6" fillId="0" borderId="1" xfId="92" applyNumberFormat="1" applyFont="1" applyFill="1" applyBorder="1" applyAlignment="1">
      <alignment horizontal="right" vertical="center" wrapText="1"/>
    </xf>
    <xf numFmtId="3" fontId="6" fillId="0" borderId="1" xfId="92" applyNumberFormat="1" applyFont="1" applyFill="1" applyBorder="1" applyAlignment="1">
      <alignment horizontal="right" vertical="center" wrapText="1"/>
    </xf>
    <xf numFmtId="0" fontId="5" fillId="0" borderId="1" xfId="92" applyFont="1" applyFill="1" applyBorder="1" applyAlignment="1">
      <alignment horizontal="left" vertical="center" wrapText="1"/>
    </xf>
    <xf numFmtId="168" fontId="12" fillId="0" borderId="1" xfId="1" applyNumberFormat="1" applyFont="1" applyFill="1" applyBorder="1" applyAlignment="1">
      <alignment horizontal="center" vertical="center" wrapText="1"/>
    </xf>
    <xf numFmtId="169" fontId="6" fillId="0" borderId="1" xfId="92" applyNumberFormat="1" applyFont="1" applyFill="1" applyBorder="1" applyAlignment="1">
      <alignment horizontal="center" vertical="center" wrapText="1"/>
    </xf>
    <xf numFmtId="2" fontId="6" fillId="0" borderId="1" xfId="92" applyNumberFormat="1" applyFont="1" applyFill="1" applyBorder="1" applyAlignment="1">
      <alignment horizontal="center" vertical="center" wrapText="1"/>
    </xf>
    <xf numFmtId="0" fontId="6" fillId="0" borderId="1" xfId="92" applyFont="1" applyFill="1" applyBorder="1" applyAlignment="1">
      <alignment horizontal="left" vertical="justify"/>
    </xf>
    <xf numFmtId="0" fontId="6" fillId="11" borderId="1" xfId="92" applyFont="1" applyFill="1" applyBorder="1" applyAlignment="1">
      <alignment horizontal="justify" vertical="center"/>
    </xf>
    <xf numFmtId="0" fontId="6" fillId="11" borderId="1" xfId="92" applyFont="1" applyFill="1" applyBorder="1" applyAlignment="1">
      <alignment horizontal="center" vertical="center" wrapText="1"/>
    </xf>
    <xf numFmtId="0" fontId="5" fillId="0" borderId="1" xfId="92" applyFont="1" applyFill="1" applyBorder="1" applyAlignment="1">
      <alignment horizontal="justify" vertical="center" wrapText="1"/>
    </xf>
    <xf numFmtId="0" fontId="5" fillId="0" borderId="1" xfId="92" applyFont="1" applyBorder="1" applyAlignment="1">
      <alignment horizontal="justify" vertical="center" wrapText="1"/>
    </xf>
    <xf numFmtId="0" fontId="6" fillId="0" borderId="1" xfId="92" applyFont="1" applyFill="1" applyBorder="1" applyAlignment="1">
      <alignment horizontal="left" vertical="center"/>
    </xf>
    <xf numFmtId="0" fontId="6" fillId="0" borderId="1" xfId="92" applyFont="1" applyFill="1" applyBorder="1" applyAlignment="1">
      <alignment horizontal="center" vertical="justify"/>
    </xf>
    <xf numFmtId="0" fontId="12" fillId="0" borderId="1" xfId="92" applyFont="1" applyFill="1" applyBorder="1" applyAlignment="1">
      <alignment horizontal="center" vertical="justify"/>
    </xf>
    <xf numFmtId="0" fontId="41" fillId="0" borderId="4" xfId="92" applyFont="1" applyBorder="1" applyAlignment="1">
      <alignment vertical="center" wrapText="1"/>
    </xf>
    <xf numFmtId="0" fontId="6" fillId="0" borderId="43" xfId="92" applyFont="1" applyFill="1" applyBorder="1" applyAlignment="1">
      <alignment horizontal="center" vertical="center"/>
    </xf>
    <xf numFmtId="0" fontId="5" fillId="0" borderId="40" xfId="92" applyFont="1" applyBorder="1" applyAlignment="1">
      <alignment horizontal="justify" vertical="justify"/>
    </xf>
    <xf numFmtId="0" fontId="5" fillId="0" borderId="0" xfId="92" applyFont="1" applyBorder="1" applyAlignment="1">
      <alignment horizontal="justify" vertical="justify"/>
    </xf>
    <xf numFmtId="0" fontId="6" fillId="0" borderId="0" xfId="92" applyFont="1" applyFill="1" applyBorder="1" applyAlignment="1">
      <alignment horizontal="center" vertical="center" wrapText="1"/>
    </xf>
    <xf numFmtId="0" fontId="6" fillId="0" borderId="0" xfId="92" applyFont="1" applyBorder="1" applyAlignment="1">
      <alignment horizontal="center" vertical="center"/>
    </xf>
    <xf numFmtId="0" fontId="6" fillId="0" borderId="0" xfId="92" applyFont="1" applyBorder="1" applyAlignment="1">
      <alignment horizontal="justify" vertical="center"/>
    </xf>
    <xf numFmtId="0" fontId="7" fillId="0" borderId="0" xfId="92" applyFont="1" applyFill="1" applyAlignment="1">
      <alignment horizontal="center" vertical="center"/>
    </xf>
    <xf numFmtId="0" fontId="5" fillId="0" borderId="0" xfId="92" applyFont="1" applyFill="1" applyAlignment="1">
      <alignment horizontal="center" vertical="center"/>
    </xf>
    <xf numFmtId="0" fontId="5" fillId="0" borderId="0" xfId="92" applyFont="1" applyFill="1" applyAlignment="1">
      <alignment horizontal="justify" vertical="justify"/>
    </xf>
    <xf numFmtId="0" fontId="5" fillId="0" borderId="0" xfId="92" applyFont="1" applyFill="1" applyBorder="1"/>
    <xf numFmtId="0" fontId="7" fillId="0" borderId="0" xfId="92" applyFont="1" applyFill="1" applyAlignment="1">
      <alignment horizontal="justify" vertical="justify"/>
    </xf>
    <xf numFmtId="0" fontId="4" fillId="0" borderId="0" xfId="92" applyFont="1" applyFill="1" applyAlignment="1">
      <alignment vertical="center"/>
    </xf>
    <xf numFmtId="168" fontId="4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21" fillId="0" borderId="0" xfId="92" applyFont="1" applyFill="1" applyBorder="1" applyAlignment="1">
      <alignment vertical="center"/>
    </xf>
    <xf numFmtId="0" fontId="21" fillId="0" borderId="0" xfId="92" applyFont="1" applyFill="1" applyAlignment="1">
      <alignment vertical="center"/>
    </xf>
    <xf numFmtId="0" fontId="11" fillId="0" borderId="0" xfId="92" applyFont="1" applyFill="1" applyAlignment="1">
      <alignment vertical="center"/>
    </xf>
    <xf numFmtId="0" fontId="5" fillId="0" borderId="0" xfId="92" applyFont="1" applyFill="1" applyAlignment="1">
      <alignment vertical="center"/>
    </xf>
    <xf numFmtId="0" fontId="14" fillId="0" borderId="0" xfId="92" applyFont="1" applyFill="1" applyAlignment="1">
      <alignment vertical="center"/>
    </xf>
    <xf numFmtId="0" fontId="7" fillId="0" borderId="0" xfId="92" applyFont="1" applyFill="1" applyAlignment="1">
      <alignment vertical="center"/>
    </xf>
    <xf numFmtId="0" fontId="10" fillId="0" borderId="0" xfId="92" applyFont="1" applyFill="1" applyAlignment="1">
      <alignment vertical="center"/>
    </xf>
    <xf numFmtId="0" fontId="5" fillId="0" borderId="0" xfId="92" applyFont="1" applyFill="1" applyBorder="1" applyAlignment="1">
      <alignment vertical="center"/>
    </xf>
    <xf numFmtId="0" fontId="4" fillId="0" borderId="0" xfId="92" applyAlignment="1"/>
    <xf numFmtId="0" fontId="4" fillId="0" borderId="0" xfId="92" applyAlignment="1">
      <alignment vertical="center"/>
    </xf>
    <xf numFmtId="0" fontId="9" fillId="0" borderId="0" xfId="92" applyFont="1" applyFill="1" applyBorder="1" applyAlignment="1">
      <alignment vertical="center"/>
    </xf>
    <xf numFmtId="0" fontId="5" fillId="0" borderId="1" xfId="92" applyFont="1" applyFill="1" applyBorder="1" applyAlignment="1">
      <alignment horizontal="center" vertical="justify"/>
    </xf>
    <xf numFmtId="0" fontId="5" fillId="0" borderId="25" xfId="92" applyFont="1" applyFill="1" applyBorder="1" applyAlignment="1">
      <alignment horizontal="center" vertical="center"/>
    </xf>
    <xf numFmtId="0" fontId="5" fillId="0" borderId="4" xfId="92" applyFont="1" applyFill="1" applyBorder="1" applyAlignment="1">
      <alignment horizontal="center" vertical="center"/>
    </xf>
    <xf numFmtId="0" fontId="6" fillId="0" borderId="26" xfId="92" applyFont="1" applyFill="1" applyBorder="1" applyAlignment="1">
      <alignment horizontal="center" vertical="center"/>
    </xf>
    <xf numFmtId="0" fontId="6" fillId="0" borderId="9" xfId="92" applyFont="1" applyFill="1" applyBorder="1" applyAlignment="1">
      <alignment horizontal="center" vertical="center"/>
    </xf>
    <xf numFmtId="0" fontId="6" fillId="0" borderId="1" xfId="92" applyFont="1" applyFill="1" applyBorder="1" applyAlignment="1">
      <alignment horizontal="center" vertical="center" wrapText="1"/>
    </xf>
    <xf numFmtId="0" fontId="6" fillId="0" borderId="11" xfId="92" applyFont="1" applyFill="1" applyBorder="1" applyAlignment="1">
      <alignment horizontal="center" vertical="center" wrapText="1"/>
    </xf>
    <xf numFmtId="0" fontId="6" fillId="0" borderId="12" xfId="92" applyFont="1" applyFill="1" applyBorder="1" applyAlignment="1">
      <alignment horizontal="center" vertical="center" wrapText="1"/>
    </xf>
    <xf numFmtId="0" fontId="6" fillId="0" borderId="3" xfId="92" applyFont="1" applyFill="1" applyBorder="1" applyAlignment="1">
      <alignment horizontal="center" vertical="center"/>
    </xf>
    <xf numFmtId="0" fontId="6" fillId="3" borderId="45" xfId="92" applyFont="1" applyFill="1" applyBorder="1" applyAlignment="1">
      <alignment horizontal="center" vertical="center" wrapText="1"/>
    </xf>
    <xf numFmtId="0" fontId="6" fillId="3" borderId="26" xfId="92" applyFont="1" applyFill="1" applyBorder="1" applyAlignment="1">
      <alignment horizontal="center" vertical="center" wrapText="1"/>
    </xf>
    <xf numFmtId="0" fontId="6" fillId="3" borderId="10" xfId="92" applyFont="1" applyFill="1" applyBorder="1" applyAlignment="1">
      <alignment horizontal="center" vertical="center" wrapText="1"/>
    </xf>
    <xf numFmtId="0" fontId="6" fillId="3" borderId="14" xfId="92" applyFont="1" applyFill="1" applyBorder="1" applyAlignment="1">
      <alignment horizontal="center" vertical="center" wrapText="1"/>
    </xf>
    <xf numFmtId="0" fontId="6" fillId="3" borderId="11" xfId="92" applyFont="1" applyFill="1" applyBorder="1" applyAlignment="1">
      <alignment horizontal="center" vertical="center" wrapText="1"/>
    </xf>
    <xf numFmtId="0" fontId="6" fillId="3" borderId="12" xfId="92" applyFont="1" applyFill="1" applyBorder="1" applyAlignment="1">
      <alignment horizontal="center" vertical="center" wrapText="1"/>
    </xf>
    <xf numFmtId="0" fontId="7" fillId="0" borderId="5" xfId="92" applyFont="1" applyFill="1" applyBorder="1" applyAlignment="1">
      <alignment horizontal="center" vertical="center"/>
    </xf>
    <xf numFmtId="0" fontId="7" fillId="0" borderId="6" xfId="92" applyFont="1" applyFill="1" applyBorder="1" applyAlignment="1">
      <alignment horizontal="center" vertical="center"/>
    </xf>
    <xf numFmtId="0" fontId="7" fillId="0" borderId="7" xfId="92" applyFont="1" applyFill="1" applyBorder="1" applyAlignment="1">
      <alignment horizontal="center" vertical="center"/>
    </xf>
    <xf numFmtId="0" fontId="5" fillId="0" borderId="0" xfId="92" applyFont="1" applyFill="1" applyAlignment="1">
      <alignment horizontal="left" vertical="justify"/>
    </xf>
    <xf numFmtId="185" fontId="25" fillId="0" borderId="5" xfId="119" applyNumberFormat="1" applyFont="1" applyBorder="1" applyAlignment="1">
      <alignment horizontal="center"/>
    </xf>
    <xf numFmtId="185" fontId="25" fillId="0" borderId="7" xfId="119" applyNumberFormat="1" applyFont="1" applyBorder="1" applyAlignment="1">
      <alignment horizontal="center"/>
    </xf>
    <xf numFmtId="185" fontId="25" fillId="0" borderId="6" xfId="119" applyNumberFormat="1" applyFont="1" applyBorder="1" applyAlignment="1">
      <alignment horizontal="center"/>
    </xf>
    <xf numFmtId="0" fontId="2" fillId="0" borderId="0" xfId="119" applyAlignment="1">
      <alignment horizontal="center"/>
    </xf>
    <xf numFmtId="0" fontId="43" fillId="0" borderId="0" xfId="119" applyFont="1" applyAlignment="1">
      <alignment horizontal="center" vertical="center"/>
    </xf>
    <xf numFmtId="185" fontId="34" fillId="10" borderId="1" xfId="119" applyNumberFormat="1" applyFont="1" applyFill="1" applyBorder="1" applyAlignment="1">
      <alignment horizontal="center" vertical="center"/>
    </xf>
    <xf numFmtId="0" fontId="25" fillId="9" borderId="4" xfId="119" applyFont="1" applyFill="1" applyBorder="1" applyAlignment="1">
      <alignment horizontal="center"/>
    </xf>
    <xf numFmtId="185" fontId="33" fillId="10" borderId="4" xfId="119" applyNumberFormat="1" applyFont="1" applyFill="1" applyBorder="1" applyAlignment="1">
      <alignment horizontal="center"/>
    </xf>
    <xf numFmtId="0" fontId="33" fillId="10" borderId="4" xfId="119" applyFont="1" applyFill="1" applyBorder="1" applyAlignment="1">
      <alignment horizontal="center"/>
    </xf>
    <xf numFmtId="0" fontId="34" fillId="0" borderId="1" xfId="119" applyFont="1" applyBorder="1" applyAlignment="1">
      <alignment horizontal="center" vertical="center" wrapText="1"/>
    </xf>
    <xf numFmtId="0" fontId="38" fillId="0" borderId="1" xfId="119" applyFont="1" applyBorder="1" applyAlignment="1">
      <alignment horizontal="center" vertical="center" wrapText="1"/>
    </xf>
    <xf numFmtId="185" fontId="34" fillId="0" borderId="11" xfId="119" applyNumberFormat="1" applyFont="1" applyBorder="1" applyAlignment="1">
      <alignment horizontal="center" vertical="center"/>
    </xf>
    <xf numFmtId="185" fontId="34" fillId="0" borderId="27" xfId="119" applyNumberFormat="1" applyFont="1" applyBorder="1" applyAlignment="1">
      <alignment horizontal="center" vertical="center"/>
    </xf>
    <xf numFmtId="185" fontId="34" fillId="0" borderId="12" xfId="119" applyNumberFormat="1" applyFont="1" applyBorder="1" applyAlignment="1">
      <alignment horizontal="center" vertical="center"/>
    </xf>
    <xf numFmtId="15" fontId="34" fillId="0" borderId="11" xfId="119" applyNumberFormat="1" applyFont="1" applyBorder="1" applyAlignment="1">
      <alignment horizontal="center" vertical="center" wrapText="1"/>
    </xf>
    <xf numFmtId="15" fontId="34" fillId="0" borderId="27" xfId="119" applyNumberFormat="1" applyFont="1" applyBorder="1" applyAlignment="1">
      <alignment horizontal="center" vertical="center" wrapText="1"/>
    </xf>
    <xf numFmtId="15" fontId="34" fillId="0" borderId="12" xfId="119" applyNumberFormat="1" applyFont="1" applyBorder="1" applyAlignment="1">
      <alignment horizontal="center" vertical="center" wrapText="1"/>
    </xf>
    <xf numFmtId="0" fontId="34" fillId="0" borderId="11" xfId="119" applyFont="1" applyBorder="1" applyAlignment="1">
      <alignment horizontal="center" vertical="center" wrapText="1"/>
    </xf>
    <xf numFmtId="0" fontId="34" fillId="0" borderId="27" xfId="119" applyFont="1" applyBorder="1" applyAlignment="1">
      <alignment horizontal="center" vertical="center" wrapText="1"/>
    </xf>
    <xf numFmtId="0" fontId="34" fillId="0" borderId="12" xfId="119" applyFont="1" applyBorder="1" applyAlignment="1">
      <alignment horizontal="center" vertical="center" wrapText="1"/>
    </xf>
    <xf numFmtId="0" fontId="31" fillId="0" borderId="1" xfId="119" applyFont="1" applyBorder="1" applyAlignment="1">
      <alignment horizontal="center" vertical="center"/>
    </xf>
    <xf numFmtId="0" fontId="31" fillId="0" borderId="25" xfId="119" applyFont="1" applyBorder="1" applyAlignment="1">
      <alignment horizontal="center" vertical="center"/>
    </xf>
    <xf numFmtId="0" fontId="31" fillId="0" borderId="42" xfId="119" applyFont="1" applyBorder="1" applyAlignment="1">
      <alignment horizontal="center" vertical="center"/>
    </xf>
    <xf numFmtId="0" fontId="33" fillId="10" borderId="1" xfId="119" applyFont="1" applyFill="1" applyBorder="1" applyAlignment="1">
      <alignment horizontal="center"/>
    </xf>
    <xf numFmtId="187" fontId="2" fillId="0" borderId="1" xfId="119" applyNumberFormat="1" applyBorder="1" applyAlignment="1">
      <alignment horizontal="center"/>
    </xf>
    <xf numFmtId="0" fontId="25" fillId="0" borderId="1" xfId="119" applyFont="1" applyBorder="1" applyAlignment="1">
      <alignment horizontal="center"/>
    </xf>
    <xf numFmtId="10" fontId="2" fillId="0" borderId="11" xfId="119" applyNumberFormat="1" applyBorder="1" applyAlignment="1">
      <alignment horizontal="center"/>
    </xf>
    <xf numFmtId="10" fontId="2" fillId="0" borderId="12" xfId="119" applyNumberFormat="1" applyBorder="1" applyAlignment="1">
      <alignment horizontal="center"/>
    </xf>
    <xf numFmtId="185" fontId="24" fillId="0" borderId="1" xfId="119" applyNumberFormat="1" applyFont="1" applyBorder="1" applyAlignment="1">
      <alignment horizontal="center"/>
    </xf>
    <xf numFmtId="186" fontId="2" fillId="0" borderId="1" xfId="119" applyNumberFormat="1" applyBorder="1" applyAlignment="1">
      <alignment horizontal="center"/>
    </xf>
    <xf numFmtId="0" fontId="2" fillId="0" borderId="1" xfId="119" applyBorder="1" applyAlignment="1">
      <alignment horizontal="center"/>
    </xf>
    <xf numFmtId="185" fontId="2" fillId="0" borderId="1" xfId="119" applyNumberFormat="1" applyBorder="1" applyAlignment="1">
      <alignment horizontal="center"/>
    </xf>
    <xf numFmtId="0" fontId="25" fillId="0" borderId="28" xfId="119" applyFont="1" applyBorder="1" applyAlignment="1">
      <alignment horizontal="center" vertical="center" wrapText="1"/>
    </xf>
    <xf numFmtId="0" fontId="25" fillId="0" borderId="29" xfId="119" applyFont="1" applyBorder="1" applyAlignment="1">
      <alignment horizontal="center" vertical="center" wrapText="1"/>
    </xf>
    <xf numFmtId="0" fontId="25" fillId="0" borderId="35" xfId="119" applyFont="1" applyBorder="1" applyAlignment="1">
      <alignment horizontal="center" vertical="center" wrapText="1"/>
    </xf>
    <xf numFmtId="0" fontId="25" fillId="0" borderId="0" xfId="119" applyFont="1" applyBorder="1" applyAlignment="1">
      <alignment horizontal="center" vertical="center" wrapText="1"/>
    </xf>
    <xf numFmtId="0" fontId="25" fillId="0" borderId="38" xfId="119" applyFont="1" applyBorder="1" applyAlignment="1">
      <alignment horizontal="center" vertical="center" wrapText="1"/>
    </xf>
    <xf numFmtId="0" fontId="25" fillId="0" borderId="39" xfId="119" applyFont="1" applyBorder="1" applyAlignment="1">
      <alignment horizontal="center" vertical="center" wrapText="1"/>
    </xf>
    <xf numFmtId="0" fontId="25" fillId="0" borderId="30" xfId="119" applyFont="1" applyBorder="1" applyAlignment="1">
      <alignment horizontal="center" vertical="center" wrapText="1"/>
    </xf>
    <xf numFmtId="0" fontId="25" fillId="0" borderId="31" xfId="119" applyFont="1" applyBorder="1" applyAlignment="1">
      <alignment horizontal="center" vertical="center" wrapText="1"/>
    </xf>
    <xf numFmtId="0" fontId="25" fillId="0" borderId="10" xfId="119" applyFont="1" applyBorder="1" applyAlignment="1">
      <alignment horizontal="center" vertical="center" wrapText="1"/>
    </xf>
    <xf numFmtId="0" fontId="25" fillId="0" borderId="14" xfId="119" applyFont="1" applyBorder="1" applyAlignment="1">
      <alignment horizontal="center" vertical="center" wrapText="1"/>
    </xf>
    <xf numFmtId="0" fontId="25" fillId="0" borderId="40" xfId="119" applyFont="1" applyBorder="1" applyAlignment="1">
      <alignment horizontal="center" vertical="center" wrapText="1"/>
    </xf>
    <xf numFmtId="0" fontId="25" fillId="0" borderId="41" xfId="119" applyFont="1" applyBorder="1" applyAlignment="1">
      <alignment horizontal="center" vertical="center" wrapText="1"/>
    </xf>
    <xf numFmtId="0" fontId="25" fillId="0" borderId="30" xfId="119" applyFont="1" applyBorder="1" applyAlignment="1">
      <alignment horizontal="center" vertical="center"/>
    </xf>
    <xf numFmtId="0" fontId="25" fillId="0" borderId="29" xfId="119" applyFont="1" applyBorder="1" applyAlignment="1">
      <alignment horizontal="center" vertical="center"/>
    </xf>
    <xf numFmtId="0" fontId="25" fillId="0" borderId="31" xfId="119" applyFont="1" applyBorder="1" applyAlignment="1">
      <alignment horizontal="center" vertical="center"/>
    </xf>
    <xf numFmtId="0" fontId="25" fillId="0" borderId="10" xfId="119" applyFont="1" applyBorder="1" applyAlignment="1">
      <alignment horizontal="center" vertical="center"/>
    </xf>
    <xf numFmtId="0" fontId="25" fillId="0" borderId="0" xfId="119" applyFont="1" applyBorder="1" applyAlignment="1">
      <alignment horizontal="center" vertical="center"/>
    </xf>
    <xf numFmtId="0" fontId="25" fillId="0" borderId="14" xfId="119" applyFont="1" applyBorder="1" applyAlignment="1">
      <alignment horizontal="center" vertical="center"/>
    </xf>
    <xf numFmtId="0" fontId="25" fillId="0" borderId="40" xfId="119" applyFont="1" applyBorder="1" applyAlignment="1">
      <alignment horizontal="center" vertical="center"/>
    </xf>
    <xf numFmtId="0" fontId="25" fillId="0" borderId="39" xfId="119" applyFont="1" applyBorder="1" applyAlignment="1">
      <alignment horizontal="center" vertical="center"/>
    </xf>
    <xf numFmtId="0" fontId="25" fillId="0" borderId="41" xfId="119" applyFont="1" applyBorder="1" applyAlignment="1">
      <alignment horizontal="center" vertical="center"/>
    </xf>
    <xf numFmtId="0" fontId="25" fillId="0" borderId="32" xfId="119" applyFont="1" applyBorder="1" applyAlignment="1">
      <alignment horizontal="center" vertical="center" wrapText="1"/>
    </xf>
    <xf numFmtId="0" fontId="25" fillId="0" borderId="1" xfId="119" applyFont="1" applyBorder="1" applyAlignment="1">
      <alignment horizontal="center" vertical="center" wrapText="1"/>
    </xf>
    <xf numFmtId="0" fontId="25" fillId="0" borderId="25" xfId="119" applyFont="1" applyBorder="1" applyAlignment="1">
      <alignment horizontal="center" vertical="center" wrapText="1"/>
    </xf>
    <xf numFmtId="0" fontId="25" fillId="0" borderId="42" xfId="119" applyFont="1" applyBorder="1" applyAlignment="1">
      <alignment horizontal="center" vertical="center" wrapText="1"/>
    </xf>
    <xf numFmtId="0" fontId="25" fillId="0" borderId="32" xfId="119" applyFont="1" applyBorder="1" applyAlignment="1">
      <alignment horizontal="center" vertical="center"/>
    </xf>
    <xf numFmtId="0" fontId="25" fillId="0" borderId="1" xfId="119" applyFont="1" applyBorder="1" applyAlignment="1">
      <alignment horizontal="center" vertical="center"/>
    </xf>
    <xf numFmtId="0" fontId="31" fillId="0" borderId="33" xfId="119" applyFont="1" applyBorder="1" applyAlignment="1">
      <alignment horizontal="center" vertical="center" textRotation="90" wrapText="1"/>
    </xf>
    <xf numFmtId="0" fontId="31" fillId="0" borderId="3" xfId="119" applyFont="1" applyBorder="1" applyAlignment="1">
      <alignment horizontal="center" vertical="center" textRotation="90" wrapText="1"/>
    </xf>
    <xf numFmtId="0" fontId="31" fillId="0" borderId="43" xfId="119" applyFont="1" applyBorder="1" applyAlignment="1">
      <alignment horizontal="center" vertical="center" textRotation="90" wrapText="1"/>
    </xf>
    <xf numFmtId="0" fontId="25" fillId="0" borderId="32" xfId="119" applyFont="1" applyBorder="1" applyAlignment="1">
      <alignment horizontal="center"/>
    </xf>
    <xf numFmtId="0" fontId="25" fillId="0" borderId="34" xfId="119" applyFont="1" applyBorder="1" applyAlignment="1">
      <alignment horizontal="center"/>
    </xf>
    <xf numFmtId="0" fontId="25" fillId="0" borderId="1" xfId="119" applyFont="1" applyBorder="1" applyAlignment="1">
      <alignment horizontal="center" textRotation="90"/>
    </xf>
    <xf numFmtId="0" fontId="25" fillId="0" borderId="25" xfId="119" applyFont="1" applyBorder="1" applyAlignment="1">
      <alignment horizontal="center" textRotation="90"/>
    </xf>
    <xf numFmtId="0" fontId="25" fillId="0" borderId="42" xfId="119" applyFont="1" applyBorder="1" applyAlignment="1">
      <alignment horizontal="center" textRotation="90"/>
    </xf>
    <xf numFmtId="0" fontId="32" fillId="0" borderId="1" xfId="119" applyFont="1" applyBorder="1" applyAlignment="1">
      <alignment horizontal="center" vertical="center" textRotation="90" wrapText="1"/>
    </xf>
    <xf numFmtId="0" fontId="32" fillId="0" borderId="25" xfId="119" applyFont="1" applyBorder="1" applyAlignment="1">
      <alignment horizontal="center" vertical="center" textRotation="90" wrapText="1"/>
    </xf>
    <xf numFmtId="0" fontId="32" fillId="0" borderId="42" xfId="119" applyFont="1" applyBorder="1" applyAlignment="1">
      <alignment horizontal="center" vertical="center" textRotation="90" wrapText="1"/>
    </xf>
    <xf numFmtId="0" fontId="25" fillId="0" borderId="36" xfId="119" applyFont="1" applyBorder="1" applyAlignment="1">
      <alignment horizontal="center" vertical="center" wrapText="1"/>
    </xf>
    <xf numFmtId="0" fontId="25" fillId="0" borderId="37" xfId="119" applyFont="1" applyBorder="1" applyAlignment="1">
      <alignment horizontal="center" vertical="center" wrapText="1"/>
    </xf>
    <xf numFmtId="0" fontId="25" fillId="0" borderId="44" xfId="119" applyFont="1" applyBorder="1" applyAlignment="1">
      <alignment horizontal="center" vertical="center" wrapText="1"/>
    </xf>
    <xf numFmtId="0" fontId="25" fillId="0" borderId="11" xfId="119" applyFont="1" applyBorder="1" applyAlignment="1">
      <alignment horizontal="center" vertical="center" textRotation="90" wrapText="1"/>
    </xf>
    <xf numFmtId="0" fontId="25" fillId="0" borderId="12" xfId="119" applyFont="1" applyBorder="1" applyAlignment="1">
      <alignment horizontal="center" vertical="center" textRotation="90" wrapText="1"/>
    </xf>
    <xf numFmtId="0" fontId="31" fillId="0" borderId="1" xfId="119" applyFont="1" applyBorder="1" applyAlignment="1">
      <alignment horizontal="center" vertical="center" wrapText="1"/>
    </xf>
    <xf numFmtId="0" fontId="25" fillId="0" borderId="1" xfId="119" applyFont="1" applyBorder="1" applyAlignment="1">
      <alignment horizontal="center" vertical="center" textRotation="90" wrapText="1"/>
    </xf>
    <xf numFmtId="0" fontId="25" fillId="9" borderId="1" xfId="119" applyFont="1" applyFill="1" applyBorder="1" applyAlignment="1">
      <alignment horizontal="center" vertical="center" textRotation="90" wrapText="1"/>
    </xf>
    <xf numFmtId="0" fontId="25" fillId="0" borderId="1" xfId="119" applyFont="1" applyBorder="1" applyAlignment="1">
      <alignment vertical="center" wrapText="1"/>
    </xf>
    <xf numFmtId="185" fontId="25" fillId="0" borderId="1" xfId="119" applyNumberFormat="1" applyFont="1" applyBorder="1" applyAlignment="1">
      <alignment horizontal="center" vertical="center"/>
    </xf>
    <xf numFmtId="185" fontId="25" fillId="0" borderId="11" xfId="119" applyNumberFormat="1" applyFont="1" applyBorder="1" applyAlignment="1">
      <alignment horizontal="center" vertical="center"/>
    </xf>
    <xf numFmtId="185" fontId="25" fillId="0" borderId="27" xfId="119" applyNumberFormat="1" applyFont="1" applyBorder="1" applyAlignment="1">
      <alignment horizontal="center" vertical="center"/>
    </xf>
    <xf numFmtId="185" fontId="25" fillId="0" borderId="12" xfId="119" applyNumberFormat="1" applyFont="1" applyBorder="1" applyAlignment="1">
      <alignment horizontal="center" vertical="center"/>
    </xf>
    <xf numFmtId="0" fontId="25" fillId="4" borderId="1" xfId="119" applyFont="1" applyFill="1" applyBorder="1" applyAlignment="1">
      <alignment horizontal="center"/>
    </xf>
    <xf numFmtId="0" fontId="2" fillId="0" borderId="1" xfId="119" applyBorder="1"/>
    <xf numFmtId="189" fontId="2" fillId="0" borderId="1" xfId="119" applyNumberFormat="1" applyBorder="1" applyAlignment="1">
      <alignment horizontal="center"/>
    </xf>
    <xf numFmtId="0" fontId="1" fillId="0" borderId="1" xfId="119" applyFont="1" applyBorder="1" applyAlignment="1">
      <alignment horizontal="center"/>
    </xf>
    <xf numFmtId="188" fontId="2" fillId="0" borderId="1" xfId="119" applyNumberFormat="1" applyBorder="1" applyAlignment="1">
      <alignment horizontal="center"/>
    </xf>
    <xf numFmtId="189" fontId="2" fillId="0" borderId="11" xfId="119" applyNumberFormat="1" applyBorder="1" applyAlignment="1">
      <alignment horizontal="center"/>
    </xf>
    <xf numFmtId="189" fontId="2" fillId="0" borderId="12" xfId="119" applyNumberFormat="1" applyBorder="1" applyAlignment="1">
      <alignment horizontal="center"/>
    </xf>
    <xf numFmtId="2" fontId="2" fillId="0" borderId="1" xfId="119" applyNumberFormat="1" applyBorder="1" applyAlignment="1">
      <alignment horizontal="center"/>
    </xf>
    <xf numFmtId="0" fontId="39" fillId="0" borderId="1" xfId="119" applyFont="1" applyBorder="1" applyAlignment="1">
      <alignment horizontal="center" vertical="center" wrapText="1"/>
    </xf>
    <xf numFmtId="0" fontId="2" fillId="0" borderId="1" xfId="119" applyNumberFormat="1" applyBorder="1" applyAlignment="1">
      <alignment horizontal="center"/>
    </xf>
    <xf numFmtId="2" fontId="1" fillId="0" borderId="1" xfId="119" applyNumberFormat="1" applyFont="1" applyBorder="1" applyAlignment="1">
      <alignment horizontal="center"/>
    </xf>
    <xf numFmtId="0" fontId="25" fillId="12" borderId="1" xfId="119" applyFont="1" applyFill="1" applyBorder="1" applyAlignment="1">
      <alignment horizontal="center"/>
    </xf>
    <xf numFmtId="0" fontId="25" fillId="12" borderId="1" xfId="119" applyFont="1" applyFill="1" applyBorder="1" applyAlignment="1">
      <alignment horizontal="center" vertical="center"/>
    </xf>
    <xf numFmtId="0" fontId="25" fillId="12" borderId="11" xfId="119" applyFont="1" applyFill="1" applyBorder="1" applyAlignment="1">
      <alignment horizontal="center" vertical="center" textRotation="90" wrapText="1"/>
    </xf>
    <xf numFmtId="0" fontId="25" fillId="12" borderId="12" xfId="119" applyFont="1" applyFill="1" applyBorder="1" applyAlignment="1">
      <alignment horizontal="center" vertical="center" textRotation="90" wrapText="1"/>
    </xf>
    <xf numFmtId="0" fontId="31" fillId="12" borderId="1" xfId="119" applyFont="1" applyFill="1" applyBorder="1" applyAlignment="1">
      <alignment horizontal="center" vertical="center" wrapText="1"/>
    </xf>
    <xf numFmtId="0" fontId="25" fillId="12" borderId="1" xfId="119" applyFont="1" applyFill="1" applyBorder="1" applyAlignment="1">
      <alignment horizontal="center" vertical="center" textRotation="90" wrapText="1"/>
    </xf>
    <xf numFmtId="0" fontId="25" fillId="12" borderId="1" xfId="119" applyFont="1" applyFill="1" applyBorder="1" applyAlignment="1">
      <alignment horizontal="center" vertical="center" wrapText="1"/>
    </xf>
    <xf numFmtId="10" fontId="2" fillId="12" borderId="11" xfId="119" applyNumberFormat="1" applyFill="1" applyBorder="1" applyAlignment="1">
      <alignment horizontal="center"/>
    </xf>
    <xf numFmtId="10" fontId="2" fillId="12" borderId="12" xfId="119" applyNumberFormat="1" applyFill="1" applyBorder="1" applyAlignment="1">
      <alignment horizontal="center"/>
    </xf>
    <xf numFmtId="185" fontId="2" fillId="12" borderId="1" xfId="119" applyNumberFormat="1" applyFill="1" applyBorder="1" applyAlignment="1">
      <alignment horizontal="center"/>
    </xf>
    <xf numFmtId="189" fontId="2" fillId="12" borderId="1" xfId="119" applyNumberFormat="1" applyFill="1" applyBorder="1" applyAlignment="1">
      <alignment horizontal="center"/>
    </xf>
    <xf numFmtId="2" fontId="1" fillId="12" borderId="1" xfId="119" applyNumberFormat="1" applyFont="1" applyFill="1" applyBorder="1" applyAlignment="1">
      <alignment horizontal="center"/>
    </xf>
    <xf numFmtId="2" fontId="2" fillId="12" borderId="1" xfId="119" applyNumberFormat="1" applyFill="1" applyBorder="1" applyAlignment="1">
      <alignment horizontal="center"/>
    </xf>
    <xf numFmtId="0" fontId="2" fillId="12" borderId="1" xfId="119" applyFill="1" applyBorder="1" applyAlignment="1">
      <alignment horizontal="center"/>
    </xf>
    <xf numFmtId="187" fontId="29" fillId="12" borderId="1" xfId="119" applyNumberFormat="1" applyFont="1" applyFill="1" applyBorder="1" applyAlignment="1">
      <alignment horizontal="center"/>
    </xf>
    <xf numFmtId="187" fontId="2" fillId="12" borderId="1" xfId="119" applyNumberFormat="1" applyFill="1" applyBorder="1" applyAlignment="1">
      <alignment horizontal="center"/>
    </xf>
    <xf numFmtId="0" fontId="33" fillId="12" borderId="1" xfId="119" applyFont="1" applyFill="1" applyBorder="1" applyAlignment="1">
      <alignment horizontal="center"/>
    </xf>
    <xf numFmtId="0" fontId="25" fillId="12" borderId="28" xfId="119" applyFont="1" applyFill="1" applyBorder="1" applyAlignment="1">
      <alignment horizontal="center" vertical="center" wrapText="1"/>
    </xf>
    <xf numFmtId="0" fontId="25" fillId="12" borderId="29" xfId="119" applyFont="1" applyFill="1" applyBorder="1" applyAlignment="1">
      <alignment horizontal="center" vertical="center" wrapText="1"/>
    </xf>
    <xf numFmtId="0" fontId="25" fillId="12" borderId="35" xfId="119" applyFont="1" applyFill="1" applyBorder="1" applyAlignment="1">
      <alignment horizontal="center" vertical="center" wrapText="1"/>
    </xf>
    <xf numFmtId="0" fontId="25" fillId="12" borderId="0" xfId="119" applyFont="1" applyFill="1" applyBorder="1" applyAlignment="1">
      <alignment horizontal="center" vertical="center" wrapText="1"/>
    </xf>
    <xf numFmtId="0" fontId="25" fillId="12" borderId="38" xfId="119" applyFont="1" applyFill="1" applyBorder="1" applyAlignment="1">
      <alignment horizontal="center" vertical="center" wrapText="1"/>
    </xf>
    <xf numFmtId="0" fontId="25" fillId="12" borderId="39" xfId="119" applyFont="1" applyFill="1" applyBorder="1" applyAlignment="1">
      <alignment horizontal="center" vertical="center" wrapText="1"/>
    </xf>
    <xf numFmtId="0" fontId="25" fillId="12" borderId="30" xfId="119" applyFont="1" applyFill="1" applyBorder="1" applyAlignment="1">
      <alignment horizontal="center" vertical="center" wrapText="1"/>
    </xf>
    <xf numFmtId="0" fontId="25" fillId="12" borderId="31" xfId="119" applyFont="1" applyFill="1" applyBorder="1" applyAlignment="1">
      <alignment horizontal="center" vertical="center" wrapText="1"/>
    </xf>
    <xf numFmtId="0" fontId="25" fillId="12" borderId="10" xfId="119" applyFont="1" applyFill="1" applyBorder="1" applyAlignment="1">
      <alignment horizontal="center" vertical="center" wrapText="1"/>
    </xf>
    <xf numFmtId="0" fontId="25" fillId="12" borderId="14" xfId="119" applyFont="1" applyFill="1" applyBorder="1" applyAlignment="1">
      <alignment horizontal="center" vertical="center" wrapText="1"/>
    </xf>
    <xf numFmtId="0" fontId="25" fillId="12" borderId="40" xfId="119" applyFont="1" applyFill="1" applyBorder="1" applyAlignment="1">
      <alignment horizontal="center" vertical="center" wrapText="1"/>
    </xf>
    <xf numFmtId="0" fontId="25" fillId="12" borderId="41" xfId="119" applyFont="1" applyFill="1" applyBorder="1" applyAlignment="1">
      <alignment horizontal="center" vertical="center" wrapText="1"/>
    </xf>
    <xf numFmtId="0" fontId="25" fillId="12" borderId="30" xfId="119" applyFont="1" applyFill="1" applyBorder="1" applyAlignment="1">
      <alignment horizontal="center" vertical="center"/>
    </xf>
    <xf numFmtId="0" fontId="25" fillId="12" borderId="29" xfId="119" applyFont="1" applyFill="1" applyBorder="1" applyAlignment="1">
      <alignment horizontal="center" vertical="center"/>
    </xf>
    <xf numFmtId="0" fontId="25" fillId="12" borderId="31" xfId="119" applyFont="1" applyFill="1" applyBorder="1" applyAlignment="1">
      <alignment horizontal="center" vertical="center"/>
    </xf>
    <xf numFmtId="0" fontId="25" fillId="12" borderId="10" xfId="119" applyFont="1" applyFill="1" applyBorder="1" applyAlignment="1">
      <alignment horizontal="center" vertical="center"/>
    </xf>
    <xf numFmtId="0" fontId="25" fillId="12" borderId="0" xfId="119" applyFont="1" applyFill="1" applyBorder="1" applyAlignment="1">
      <alignment horizontal="center" vertical="center"/>
    </xf>
    <xf numFmtId="0" fontId="25" fillId="12" borderId="14" xfId="119" applyFont="1" applyFill="1" applyBorder="1" applyAlignment="1">
      <alignment horizontal="center" vertical="center"/>
    </xf>
    <xf numFmtId="0" fontId="25" fillId="12" borderId="40" xfId="119" applyFont="1" applyFill="1" applyBorder="1" applyAlignment="1">
      <alignment horizontal="center" vertical="center"/>
    </xf>
    <xf numFmtId="0" fontId="25" fillId="12" borderId="39" xfId="119" applyFont="1" applyFill="1" applyBorder="1" applyAlignment="1">
      <alignment horizontal="center" vertical="center"/>
    </xf>
    <xf numFmtId="0" fontId="25" fillId="12" borderId="41" xfId="119" applyFont="1" applyFill="1" applyBorder="1" applyAlignment="1">
      <alignment horizontal="center" vertical="center"/>
    </xf>
    <xf numFmtId="0" fontId="25" fillId="12" borderId="32" xfId="119" applyFont="1" applyFill="1" applyBorder="1" applyAlignment="1">
      <alignment horizontal="center" vertical="center" wrapText="1"/>
    </xf>
    <xf numFmtId="0" fontId="25" fillId="12" borderId="25" xfId="119" applyFont="1" applyFill="1" applyBorder="1" applyAlignment="1">
      <alignment horizontal="center" vertical="center" wrapText="1"/>
    </xf>
    <xf numFmtId="0" fontId="25" fillId="12" borderId="42" xfId="119" applyFont="1" applyFill="1" applyBorder="1" applyAlignment="1">
      <alignment horizontal="center" vertical="center" wrapText="1"/>
    </xf>
    <xf numFmtId="0" fontId="25" fillId="12" borderId="32" xfId="119" applyFont="1" applyFill="1" applyBorder="1" applyAlignment="1">
      <alignment horizontal="center" vertical="center"/>
    </xf>
    <xf numFmtId="0" fontId="31" fillId="12" borderId="33" xfId="119" applyFont="1" applyFill="1" applyBorder="1" applyAlignment="1">
      <alignment horizontal="center" vertical="center" textRotation="90" wrapText="1"/>
    </xf>
    <xf numFmtId="0" fontId="31" fillId="12" borderId="3" xfId="119" applyFont="1" applyFill="1" applyBorder="1" applyAlignment="1">
      <alignment horizontal="center" vertical="center" textRotation="90" wrapText="1"/>
    </xf>
    <xf numFmtId="0" fontId="31" fillId="12" borderId="43" xfId="119" applyFont="1" applyFill="1" applyBorder="1" applyAlignment="1">
      <alignment horizontal="center" vertical="center" textRotation="90" wrapText="1"/>
    </xf>
    <xf numFmtId="0" fontId="25" fillId="12" borderId="32" xfId="119" applyFont="1" applyFill="1" applyBorder="1" applyAlignment="1">
      <alignment horizontal="center"/>
    </xf>
    <xf numFmtId="0" fontId="25" fillId="12" borderId="34" xfId="119" applyFont="1" applyFill="1" applyBorder="1" applyAlignment="1">
      <alignment horizontal="center"/>
    </xf>
    <xf numFmtId="0" fontId="25" fillId="12" borderId="1" xfId="119" applyFont="1" applyFill="1" applyBorder="1" applyAlignment="1">
      <alignment horizontal="center" textRotation="90"/>
    </xf>
    <xf numFmtId="0" fontId="25" fillId="12" borderId="25" xfId="119" applyFont="1" applyFill="1" applyBorder="1" applyAlignment="1">
      <alignment horizontal="center" textRotation="90"/>
    </xf>
    <xf numFmtId="0" fontId="25" fillId="12" borderId="42" xfId="119" applyFont="1" applyFill="1" applyBorder="1" applyAlignment="1">
      <alignment horizontal="center" textRotation="90"/>
    </xf>
    <xf numFmtId="0" fontId="32" fillId="12" borderId="1" xfId="119" applyFont="1" applyFill="1" applyBorder="1" applyAlignment="1">
      <alignment horizontal="center" vertical="center" textRotation="90" wrapText="1"/>
    </xf>
    <xf numFmtId="0" fontId="32" fillId="12" borderId="25" xfId="119" applyFont="1" applyFill="1" applyBorder="1" applyAlignment="1">
      <alignment horizontal="center" vertical="center" textRotation="90" wrapText="1"/>
    </xf>
    <xf numFmtId="0" fontId="32" fillId="12" borderId="42" xfId="119" applyFont="1" applyFill="1" applyBorder="1" applyAlignment="1">
      <alignment horizontal="center" vertical="center" textRotation="90" wrapText="1"/>
    </xf>
    <xf numFmtId="0" fontId="25" fillId="12" borderId="36" xfId="119" applyFont="1" applyFill="1" applyBorder="1" applyAlignment="1">
      <alignment horizontal="center" vertical="center" wrapText="1"/>
    </xf>
    <xf numFmtId="0" fontId="25" fillId="12" borderId="37" xfId="119" applyFont="1" applyFill="1" applyBorder="1" applyAlignment="1">
      <alignment horizontal="center" vertical="center" wrapText="1"/>
    </xf>
    <xf numFmtId="0" fontId="25" fillId="12" borderId="44" xfId="119" applyFont="1" applyFill="1" applyBorder="1" applyAlignment="1">
      <alignment horizontal="center" vertical="center" wrapText="1"/>
    </xf>
    <xf numFmtId="0" fontId="31" fillId="12" borderId="1" xfId="119" applyFont="1" applyFill="1" applyBorder="1" applyAlignment="1">
      <alignment horizontal="center" vertical="center"/>
    </xf>
    <xf numFmtId="0" fontId="31" fillId="12" borderId="25" xfId="119" applyFont="1" applyFill="1" applyBorder="1" applyAlignment="1">
      <alignment horizontal="center" vertical="center"/>
    </xf>
    <xf numFmtId="0" fontId="31" fillId="12" borderId="42" xfId="119" applyFont="1" applyFill="1" applyBorder="1" applyAlignment="1">
      <alignment horizontal="center" vertical="center"/>
    </xf>
    <xf numFmtId="185" fontId="25" fillId="12" borderId="5" xfId="119" applyNumberFormat="1" applyFont="1" applyFill="1" applyBorder="1" applyAlignment="1">
      <alignment horizontal="center"/>
    </xf>
    <xf numFmtId="185" fontId="25" fillId="12" borderId="7" xfId="119" applyNumberFormat="1" applyFont="1" applyFill="1" applyBorder="1" applyAlignment="1">
      <alignment horizontal="center"/>
    </xf>
    <xf numFmtId="185" fontId="25" fillId="12" borderId="6" xfId="119" applyNumberFormat="1" applyFont="1" applyFill="1" applyBorder="1" applyAlignment="1">
      <alignment horizontal="center"/>
    </xf>
    <xf numFmtId="0" fontId="2" fillId="12" borderId="0" xfId="119" applyFill="1" applyAlignment="1">
      <alignment horizontal="center"/>
    </xf>
    <xf numFmtId="0" fontId="25" fillId="4" borderId="11" xfId="119" applyFont="1" applyFill="1" applyBorder="1" applyAlignment="1">
      <alignment horizontal="center"/>
    </xf>
    <xf numFmtId="0" fontId="25" fillId="4" borderId="27" xfId="119" applyFont="1" applyFill="1" applyBorder="1" applyAlignment="1">
      <alignment horizontal="center"/>
    </xf>
    <xf numFmtId="0" fontId="25" fillId="4" borderId="12" xfId="119" applyFont="1" applyFill="1" applyBorder="1" applyAlignment="1">
      <alignment horizontal="center"/>
    </xf>
    <xf numFmtId="0" fontId="25" fillId="0" borderId="11" xfId="119" applyFont="1" applyBorder="1" applyAlignment="1">
      <alignment horizontal="center"/>
    </xf>
    <xf numFmtId="0" fontId="25" fillId="0" borderId="27" xfId="119" applyFont="1" applyBorder="1" applyAlignment="1">
      <alignment horizontal="center"/>
    </xf>
    <xf numFmtId="0" fontId="25" fillId="0" borderId="12" xfId="119" applyFont="1" applyBorder="1" applyAlignment="1">
      <alignment horizontal="center"/>
    </xf>
    <xf numFmtId="0" fontId="25" fillId="0" borderId="11" xfId="119" applyFont="1" applyBorder="1" applyAlignment="1">
      <alignment horizontal="center" vertical="center"/>
    </xf>
    <xf numFmtId="0" fontId="25" fillId="0" borderId="27" xfId="119" applyFont="1" applyBorder="1" applyAlignment="1">
      <alignment horizontal="center" vertical="center"/>
    </xf>
    <xf numFmtId="0" fontId="25" fillId="0" borderId="12" xfId="119" applyFont="1" applyBorder="1" applyAlignment="1">
      <alignment horizontal="center" vertical="center"/>
    </xf>
    <xf numFmtId="0" fontId="31" fillId="0" borderId="11" xfId="119" applyFont="1" applyBorder="1" applyAlignment="1">
      <alignment horizontal="center" vertical="center" wrapText="1"/>
    </xf>
    <xf numFmtId="0" fontId="31" fillId="0" borderId="27" xfId="119" applyFont="1" applyBorder="1" applyAlignment="1">
      <alignment horizontal="center" vertical="center" wrapText="1"/>
    </xf>
    <xf numFmtId="0" fontId="31" fillId="0" borderId="12" xfId="119" applyFont="1" applyBorder="1" applyAlignment="1">
      <alignment horizontal="center" vertical="center" wrapText="1"/>
    </xf>
    <xf numFmtId="0" fontId="25" fillId="0" borderId="11" xfId="119" applyFont="1" applyBorder="1" applyAlignment="1">
      <alignment horizontal="center" vertical="center" wrapText="1"/>
    </xf>
    <xf numFmtId="0" fontId="25" fillId="0" borderId="12" xfId="119" applyFont="1" applyBorder="1" applyAlignment="1">
      <alignment horizontal="center" vertical="center" wrapText="1"/>
    </xf>
    <xf numFmtId="0" fontId="25" fillId="0" borderId="27" xfId="119" applyFont="1" applyBorder="1" applyAlignment="1">
      <alignment horizontal="center" vertical="center" wrapText="1"/>
    </xf>
    <xf numFmtId="0" fontId="25" fillId="9" borderId="11" xfId="119" applyFont="1" applyFill="1" applyBorder="1" applyAlignment="1">
      <alignment horizontal="center" vertical="center" textRotation="90" wrapText="1"/>
    </xf>
    <xf numFmtId="0" fontId="25" fillId="9" borderId="12" xfId="119" applyFont="1" applyFill="1" applyBorder="1" applyAlignment="1">
      <alignment horizontal="center" vertical="center" textRotation="90" wrapText="1"/>
    </xf>
    <xf numFmtId="185" fontId="2" fillId="0" borderId="11" xfId="119" applyNumberFormat="1" applyBorder="1" applyAlignment="1">
      <alignment horizontal="center"/>
    </xf>
    <xf numFmtId="185" fontId="2" fillId="0" borderId="27" xfId="119" applyNumberFormat="1" applyBorder="1" applyAlignment="1">
      <alignment horizontal="center"/>
    </xf>
    <xf numFmtId="185" fontId="2" fillId="0" borderId="12" xfId="119" applyNumberFormat="1" applyBorder="1" applyAlignment="1">
      <alignment horizontal="center"/>
    </xf>
    <xf numFmtId="2" fontId="1" fillId="0" borderId="11" xfId="119" applyNumberFormat="1" applyFont="1" applyBorder="1" applyAlignment="1">
      <alignment horizontal="center"/>
    </xf>
    <xf numFmtId="2" fontId="1" fillId="0" borderId="12" xfId="119" applyNumberFormat="1" applyFont="1" applyBorder="1" applyAlignment="1">
      <alignment horizontal="center"/>
    </xf>
    <xf numFmtId="0" fontId="2" fillId="0" borderId="11" xfId="119" applyBorder="1" applyAlignment="1">
      <alignment horizontal="center"/>
    </xf>
    <xf numFmtId="0" fontId="2" fillId="0" borderId="12" xfId="119" applyBorder="1" applyAlignment="1">
      <alignment horizontal="center"/>
    </xf>
    <xf numFmtId="187" fontId="2" fillId="0" borderId="11" xfId="119" applyNumberFormat="1" applyBorder="1" applyAlignment="1">
      <alignment horizontal="center"/>
    </xf>
    <xf numFmtId="187" fontId="2" fillId="0" borderId="27" xfId="119" applyNumberFormat="1" applyBorder="1" applyAlignment="1">
      <alignment horizontal="center"/>
    </xf>
    <xf numFmtId="187" fontId="2" fillId="0" borderId="12" xfId="119" applyNumberFormat="1" applyBorder="1" applyAlignment="1">
      <alignment horizontal="center"/>
    </xf>
    <xf numFmtId="0" fontId="33" fillId="10" borderId="11" xfId="119" applyFont="1" applyFill="1" applyBorder="1" applyAlignment="1">
      <alignment horizontal="center"/>
    </xf>
    <xf numFmtId="0" fontId="33" fillId="10" borderId="12" xfId="119" applyFont="1" applyFill="1" applyBorder="1" applyAlignment="1">
      <alignment horizontal="center"/>
    </xf>
    <xf numFmtId="2" fontId="2" fillId="0" borderId="11" xfId="119" applyNumberFormat="1" applyBorder="1" applyAlignment="1">
      <alignment horizontal="center"/>
    </xf>
    <xf numFmtId="2" fontId="2" fillId="0" borderId="12" xfId="119" applyNumberFormat="1" applyBorder="1" applyAlignment="1">
      <alignment horizontal="center"/>
    </xf>
    <xf numFmtId="0" fontId="25" fillId="0" borderId="15" xfId="119" applyFont="1" applyBorder="1" applyAlignment="1">
      <alignment horizontal="center" vertical="center"/>
    </xf>
    <xf numFmtId="0" fontId="25" fillId="0" borderId="16" xfId="119" applyFont="1" applyBorder="1" applyAlignment="1">
      <alignment horizontal="center" vertical="center"/>
    </xf>
    <xf numFmtId="0" fontId="25" fillId="0" borderId="9" xfId="119" applyFont="1" applyBorder="1" applyAlignment="1">
      <alignment horizontal="center" vertical="center"/>
    </xf>
    <xf numFmtId="0" fontId="25" fillId="0" borderId="47" xfId="119" applyFont="1" applyBorder="1" applyAlignment="1">
      <alignment horizontal="center"/>
    </xf>
    <xf numFmtId="0" fontId="25" fillId="0" borderId="48" xfId="119" applyFont="1" applyBorder="1" applyAlignment="1">
      <alignment horizontal="center"/>
    </xf>
    <xf numFmtId="0" fontId="25" fillId="0" borderId="49" xfId="119" applyFont="1" applyBorder="1" applyAlignment="1">
      <alignment horizontal="center"/>
    </xf>
    <xf numFmtId="0" fontId="25" fillId="0" borderId="3" xfId="119" applyFont="1" applyBorder="1" applyAlignment="1">
      <alignment horizontal="center" textRotation="90"/>
    </xf>
    <xf numFmtId="0" fontId="25" fillId="0" borderId="43" xfId="119" applyFont="1" applyBorder="1" applyAlignment="1">
      <alignment horizontal="center" textRotation="90"/>
    </xf>
    <xf numFmtId="0" fontId="32" fillId="0" borderId="3" xfId="119" applyFont="1" applyBorder="1" applyAlignment="1">
      <alignment horizontal="center" vertical="center" textRotation="90" wrapText="1"/>
    </xf>
    <xf numFmtId="0" fontId="32" fillId="0" borderId="43" xfId="119" applyFont="1" applyBorder="1" applyAlignment="1">
      <alignment horizontal="center" vertical="center" textRotation="90" wrapText="1"/>
    </xf>
    <xf numFmtId="0" fontId="25" fillId="0" borderId="45" xfId="119" applyFont="1" applyBorder="1" applyAlignment="1">
      <alignment horizontal="center" vertical="center" wrapText="1"/>
    </xf>
    <xf numFmtId="0" fontId="25" fillId="0" borderId="46" xfId="119" applyFont="1" applyBorder="1" applyAlignment="1">
      <alignment horizontal="center" vertical="center" wrapText="1"/>
    </xf>
    <xf numFmtId="0" fontId="25" fillId="0" borderId="50" xfId="119" applyFont="1" applyBorder="1" applyAlignment="1">
      <alignment horizontal="center" vertical="center" wrapText="1"/>
    </xf>
    <xf numFmtId="0" fontId="25" fillId="0" borderId="51" xfId="119" applyFont="1" applyBorder="1" applyAlignment="1">
      <alignment horizontal="center" vertical="center" wrapText="1"/>
    </xf>
    <xf numFmtId="0" fontId="25" fillId="0" borderId="52" xfId="119" applyFont="1" applyBorder="1" applyAlignment="1">
      <alignment horizontal="center" vertical="center" wrapText="1"/>
    </xf>
    <xf numFmtId="0" fontId="31" fillId="0" borderId="3" xfId="119" applyFont="1" applyBorder="1" applyAlignment="1">
      <alignment horizontal="center" vertical="center"/>
    </xf>
    <xf numFmtId="0" fontId="31" fillId="0" borderId="43" xfId="119" applyFont="1" applyBorder="1" applyAlignment="1">
      <alignment horizontal="center" vertical="center"/>
    </xf>
    <xf numFmtId="185" fontId="34" fillId="10" borderId="11" xfId="119" applyNumberFormat="1" applyFont="1" applyFill="1" applyBorder="1" applyAlignment="1">
      <alignment horizontal="center" vertical="center"/>
    </xf>
    <xf numFmtId="185" fontId="34" fillId="10" borderId="27" xfId="119" applyNumberFormat="1" applyFont="1" applyFill="1" applyBorder="1" applyAlignment="1">
      <alignment horizontal="center" vertical="center"/>
    </xf>
    <xf numFmtId="185" fontId="34" fillId="10" borderId="12" xfId="119" applyNumberFormat="1" applyFont="1" applyFill="1" applyBorder="1" applyAlignment="1">
      <alignment horizontal="center" vertical="center"/>
    </xf>
    <xf numFmtId="187" fontId="24" fillId="0" borderId="1" xfId="119" applyNumberFormat="1" applyFont="1" applyBorder="1" applyAlignment="1">
      <alignment horizontal="center"/>
    </xf>
    <xf numFmtId="0" fontId="5" fillId="0" borderId="1" xfId="0" applyFont="1" applyFill="1" applyBorder="1" applyAlignment="1">
      <alignment horizontal="center" vertical="justify"/>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2" borderId="1" xfId="0" applyFont="1" applyFill="1" applyBorder="1" applyAlignment="1">
      <alignment horizontal="center" vertical="justify"/>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168" fontId="6" fillId="0" borderId="11" xfId="1" applyNumberFormat="1" applyFont="1" applyFill="1" applyBorder="1" applyAlignment="1">
      <alignment vertical="center" wrapText="1"/>
    </xf>
    <xf numFmtId="168" fontId="6" fillId="0" borderId="12" xfId="1" applyNumberFormat="1"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3" fillId="0" borderId="14" xfId="0" applyFont="1" applyFill="1" applyBorder="1" applyAlignment="1">
      <alignment horizontal="center" textRotation="90" wrapText="1"/>
    </xf>
    <xf numFmtId="0" fontId="23" fillId="0" borderId="14" xfId="0" applyFont="1" applyBorder="1" applyAlignment="1">
      <alignment horizontal="center" textRotation="90" wrapText="1"/>
    </xf>
    <xf numFmtId="0" fontId="14" fillId="0" borderId="1" xfId="0" applyFont="1" applyBorder="1" applyAlignment="1">
      <alignment horizontal="center" vertical="center"/>
    </xf>
    <xf numFmtId="0" fontId="4" fillId="0" borderId="11" xfId="0" applyFont="1" applyBorder="1"/>
    <xf numFmtId="0" fontId="4" fillId="0" borderId="12" xfId="0" applyFont="1" applyBorder="1"/>
    <xf numFmtId="0" fontId="4" fillId="0" borderId="1"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9" fontId="0" fillId="0" borderId="2" xfId="113" applyFont="1" applyBorder="1" applyAlignment="1">
      <alignment vertical="center"/>
    </xf>
    <xf numFmtId="9" fontId="0" fillId="0" borderId="3" xfId="113" applyFont="1" applyBorder="1" applyAlignment="1">
      <alignment vertical="center"/>
    </xf>
    <xf numFmtId="9" fontId="0" fillId="0" borderId="4" xfId="113"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0" fillId="0" borderId="4" xfId="0" applyNumberFormat="1" applyBorder="1" applyAlignment="1">
      <alignment vertical="center"/>
    </xf>
    <xf numFmtId="3" fontId="0" fillId="0" borderId="1" xfId="0" applyNumberFormat="1" applyBorder="1" applyAlignment="1">
      <alignment vertical="center"/>
    </xf>
    <xf numFmtId="0" fontId="6" fillId="2" borderId="11" xfId="92" applyFont="1" applyFill="1" applyBorder="1" applyAlignment="1">
      <alignment horizontal="center" vertical="center" wrapText="1"/>
    </xf>
    <xf numFmtId="0" fontId="4" fillId="2" borderId="12" xfId="92" applyFill="1" applyBorder="1" applyAlignment="1">
      <alignment horizontal="center" vertical="center" wrapText="1"/>
    </xf>
    <xf numFmtId="0" fontId="5" fillId="2" borderId="11" xfId="92" applyFont="1" applyFill="1" applyBorder="1" applyAlignment="1">
      <alignment horizontal="center" vertical="justify"/>
    </xf>
    <xf numFmtId="0" fontId="5" fillId="2" borderId="12" xfId="92" applyFont="1" applyFill="1" applyBorder="1" applyAlignment="1">
      <alignment horizontal="center" vertical="justify"/>
    </xf>
    <xf numFmtId="0" fontId="5" fillId="0" borderId="11" xfId="92" applyFont="1" applyFill="1" applyBorder="1" applyAlignment="1">
      <alignment horizontal="center" vertical="justify"/>
    </xf>
    <xf numFmtId="0" fontId="5" fillId="0" borderId="12" xfId="92" applyFont="1" applyFill="1" applyBorder="1" applyAlignment="1">
      <alignment horizontal="center" vertical="justify"/>
    </xf>
    <xf numFmtId="0" fontId="4" fillId="0" borderId="12" xfId="92" applyFill="1" applyBorder="1" applyAlignment="1">
      <alignment horizontal="center" vertical="center" wrapText="1"/>
    </xf>
    <xf numFmtId="0" fontId="6" fillId="0" borderId="1" xfId="92" applyFont="1" applyFill="1" applyBorder="1" applyAlignment="1">
      <alignment horizontal="center" vertical="center"/>
    </xf>
    <xf numFmtId="0" fontId="6" fillId="0" borderId="25" xfId="92" applyFont="1" applyFill="1" applyBorder="1" applyAlignment="1">
      <alignment horizontal="left" vertical="center"/>
    </xf>
    <xf numFmtId="0" fontId="6" fillId="0" borderId="3" xfId="92" applyFont="1" applyFill="1" applyBorder="1" applyAlignment="1">
      <alignment horizontal="left" vertical="center"/>
    </xf>
    <xf numFmtId="0" fontId="6" fillId="0" borderId="4" xfId="92" applyFont="1" applyFill="1" applyBorder="1" applyAlignment="1">
      <alignment horizontal="left" vertical="center"/>
    </xf>
    <xf numFmtId="0" fontId="6" fillId="0" borderId="25" xfId="92" applyFont="1" applyFill="1" applyBorder="1" applyAlignment="1">
      <alignment vertical="center"/>
    </xf>
    <xf numFmtId="0" fontId="6" fillId="0" borderId="4" xfId="92" applyFont="1" applyFill="1" applyBorder="1" applyAlignment="1">
      <alignment vertical="center"/>
    </xf>
    <xf numFmtId="0" fontId="6" fillId="0" borderId="25" xfId="92" applyFont="1" applyFill="1" applyBorder="1" applyAlignment="1">
      <alignment horizontal="left" vertical="center" wrapText="1"/>
    </xf>
    <xf numFmtId="0" fontId="6" fillId="0" borderId="4" xfId="92" applyFont="1" applyFill="1" applyBorder="1" applyAlignment="1">
      <alignment horizontal="left" vertical="center" wrapText="1"/>
    </xf>
    <xf numFmtId="0" fontId="6" fillId="4" borderId="11" xfId="92" applyFont="1" applyFill="1" applyBorder="1" applyAlignment="1">
      <alignment horizontal="center" vertical="center" wrapText="1"/>
    </xf>
    <xf numFmtId="0" fontId="4" fillId="4" borderId="12" xfId="92" applyFill="1" applyBorder="1" applyAlignment="1">
      <alignment horizontal="center" vertical="center" wrapText="1"/>
    </xf>
    <xf numFmtId="10" fontId="27" fillId="0" borderId="21" xfId="2" applyNumberFormat="1" applyFont="1" applyBorder="1" applyAlignment="1">
      <alignment horizontal="center" vertical="center"/>
    </xf>
    <xf numFmtId="10" fontId="27" fillId="0" borderId="22" xfId="2" applyNumberFormat="1" applyFont="1" applyBorder="1" applyAlignment="1">
      <alignment horizontal="center" vertical="center"/>
    </xf>
    <xf numFmtId="10" fontId="27" fillId="0" borderId="23" xfId="2" applyNumberFormat="1" applyFont="1" applyBorder="1" applyAlignment="1">
      <alignment horizontal="center" vertical="center"/>
    </xf>
    <xf numFmtId="0" fontId="24" fillId="0" borderId="24" xfId="116" applyFont="1" applyBorder="1" applyAlignment="1">
      <alignment horizontal="center" vertical="center"/>
    </xf>
    <xf numFmtId="0" fontId="26" fillId="0" borderId="11" xfId="116" applyFont="1" applyBorder="1" applyAlignment="1">
      <alignment horizontal="center" vertical="center" wrapText="1"/>
    </xf>
    <xf numFmtId="0" fontId="26" fillId="0" borderId="18" xfId="116" applyFont="1" applyBorder="1" applyAlignment="1">
      <alignment horizontal="center" vertical="center" wrapText="1"/>
    </xf>
    <xf numFmtId="0" fontId="26" fillId="0" borderId="12" xfId="116" applyFont="1" applyBorder="1" applyAlignment="1">
      <alignment horizontal="center" vertical="center" wrapText="1"/>
    </xf>
    <xf numFmtId="0" fontId="26" fillId="0" borderId="11" xfId="116" applyFont="1" applyBorder="1" applyAlignment="1">
      <alignment horizontal="center" vertical="center"/>
    </xf>
    <xf numFmtId="0" fontId="26" fillId="0" borderId="18" xfId="116" applyFont="1" applyBorder="1" applyAlignment="1">
      <alignment horizontal="center" vertical="center"/>
    </xf>
    <xf numFmtId="0" fontId="26" fillId="0" borderId="12" xfId="116" applyFont="1" applyBorder="1" applyAlignment="1">
      <alignment horizontal="center" vertical="center"/>
    </xf>
    <xf numFmtId="0" fontId="26" fillId="0" borderId="0" xfId="116" applyFont="1" applyAlignment="1">
      <alignment horizontal="left" vertical="center" wrapText="1"/>
    </xf>
  </cellXfs>
  <cellStyles count="120">
    <cellStyle name="2-decimales" xfId="6"/>
    <cellStyle name="CUADRO1" xfId="7"/>
    <cellStyle name="ENTERO" xfId="8"/>
    <cellStyle name="Euro" xfId="9"/>
    <cellStyle name="F2" xfId="10"/>
    <cellStyle name="F3" xfId="11"/>
    <cellStyle name="F4" xfId="12"/>
    <cellStyle name="F5" xfId="13"/>
    <cellStyle name="F6" xfId="14"/>
    <cellStyle name="F7" xfId="15"/>
    <cellStyle name="F8" xfId="16"/>
    <cellStyle name="GRADOSMINSEG" xfId="17"/>
    <cellStyle name="Hipervínculo 2" xfId="18"/>
    <cellStyle name="Hipervínculo 3" xfId="19"/>
    <cellStyle name="Hipervínculo 4" xfId="20"/>
    <cellStyle name="Millares" xfId="1" builtinId="3"/>
    <cellStyle name="Millares [0] 2" xfId="21"/>
    <cellStyle name="Millares 10" xfId="22"/>
    <cellStyle name="Millares 11" xfId="23"/>
    <cellStyle name="Millares 12" xfId="24"/>
    <cellStyle name="Millares 13" xfId="25"/>
    <cellStyle name="Millares 14" xfId="26"/>
    <cellStyle name="Millares 15" xfId="27"/>
    <cellStyle name="Millares 16" xfId="28"/>
    <cellStyle name="Millares 17" xfId="29"/>
    <cellStyle name="Millares 18" xfId="30"/>
    <cellStyle name="Millares 19" xfId="31"/>
    <cellStyle name="Millares 2" xfId="32"/>
    <cellStyle name="Millares 2 2" xfId="33"/>
    <cellStyle name="Millares 2 3" xfId="34"/>
    <cellStyle name="Millares 2_PRESUPUESTO OFICIAL" xfId="35"/>
    <cellStyle name="Millares 20" xfId="36"/>
    <cellStyle name="Millares 21" xfId="37"/>
    <cellStyle name="Millares 22" xfId="38"/>
    <cellStyle name="Millares 23" xfId="39"/>
    <cellStyle name="Millares 24" xfId="40"/>
    <cellStyle name="Millares 25" xfId="41"/>
    <cellStyle name="Millares 26" xfId="42"/>
    <cellStyle name="Millares 27" xfId="43"/>
    <cellStyle name="Millares 28" xfId="44"/>
    <cellStyle name="Millares 29" xfId="45"/>
    <cellStyle name="Millares 3" xfId="46"/>
    <cellStyle name="Millares 30" xfId="47"/>
    <cellStyle name="Millares 31" xfId="48"/>
    <cellStyle name="Millares 32" xfId="49"/>
    <cellStyle name="Millares 33" xfId="50"/>
    <cellStyle name="Millares 34" xfId="51"/>
    <cellStyle name="Millares 35" xfId="90"/>
    <cellStyle name="Millares 36" xfId="94"/>
    <cellStyle name="Millares 37" xfId="95"/>
    <cellStyle name="Millares 38" xfId="93"/>
    <cellStyle name="Millares 39" xfId="96"/>
    <cellStyle name="Millares 4" xfId="52"/>
    <cellStyle name="Millares 40" xfId="111"/>
    <cellStyle name="Millares 41" xfId="117"/>
    <cellStyle name="Millares 5" xfId="53"/>
    <cellStyle name="Millares 6" xfId="54"/>
    <cellStyle name="Millares 7" xfId="55"/>
    <cellStyle name="Millares 8" xfId="56"/>
    <cellStyle name="Millares 9" xfId="57"/>
    <cellStyle name="Moneda [2]" xfId="58"/>
    <cellStyle name="Moneda 2" xfId="59"/>
    <cellStyle name="Moneda 3" xfId="106"/>
    <cellStyle name="Moneda 4" xfId="107"/>
    <cellStyle name="Moneda 5" xfId="108"/>
    <cellStyle name="Moneda 6" xfId="110"/>
    <cellStyle name="Moneda 7" xfId="114"/>
    <cellStyle name="Moneda 8" xfId="115"/>
    <cellStyle name="Normal" xfId="0" builtinId="0"/>
    <cellStyle name="Normal 10" xfId="92"/>
    <cellStyle name="Normal 11" xfId="97"/>
    <cellStyle name="Normal 12" xfId="109"/>
    <cellStyle name="Normal 13" xfId="3"/>
    <cellStyle name="Normal 14" xfId="116"/>
    <cellStyle name="Normal 15" xfId="119"/>
    <cellStyle name="Normal 2" xfId="60"/>
    <cellStyle name="Normal 2 2" xfId="61"/>
    <cellStyle name="Normal 2 3" xfId="62"/>
    <cellStyle name="Normal 2 3 2" xfId="63"/>
    <cellStyle name="Normal 2 4" xfId="64"/>
    <cellStyle name="Normal 2 5" xfId="65"/>
    <cellStyle name="Normal 2 6" xfId="103"/>
    <cellStyle name="Normal 2 7" xfId="98"/>
    <cellStyle name="Normal 2 8" xfId="112"/>
    <cellStyle name="Normal 3" xfId="66"/>
    <cellStyle name="Normal 3 2" xfId="67"/>
    <cellStyle name="Normal 3 3" xfId="104"/>
    <cellStyle name="Normal 3 4" xfId="99"/>
    <cellStyle name="Normal 4" xfId="68"/>
    <cellStyle name="Normal 4 2" xfId="69"/>
    <cellStyle name="Normal 4 3" xfId="70"/>
    <cellStyle name="Normal 4_CONSORCIO INVIAS-POLLO" xfId="71"/>
    <cellStyle name="Normal 5" xfId="72"/>
    <cellStyle name="Normal 5 2" xfId="73"/>
    <cellStyle name="Normal 5_LICITACION  - PLAZA DE BOLIVAR" xfId="74"/>
    <cellStyle name="Normal 6" xfId="75"/>
    <cellStyle name="Normal 7" xfId="76"/>
    <cellStyle name="Normal 8" xfId="77"/>
    <cellStyle name="Normal 9" xfId="5"/>
    <cellStyle name="Porcentaje" xfId="113" builtinId="5"/>
    <cellStyle name="Porcentaje 2" xfId="4"/>
    <cellStyle name="Porcentaje 3" xfId="2"/>
    <cellStyle name="Porcentaje 4" xfId="118"/>
    <cellStyle name="Porcentual 2" xfId="78"/>
    <cellStyle name="Porcentual 2 2" xfId="79"/>
    <cellStyle name="Porcentual 2 3" xfId="80"/>
    <cellStyle name="Porcentual 2 3 2" xfId="81"/>
    <cellStyle name="Porcentual 2 4" xfId="82"/>
    <cellStyle name="Porcentual 2 5" xfId="105"/>
    <cellStyle name="Porcentual 2 6" xfId="101"/>
    <cellStyle name="Porcentual 3" xfId="83"/>
    <cellStyle name="Porcentual 4" xfId="84"/>
    <cellStyle name="Porcentual 4 2" xfId="85"/>
    <cellStyle name="Porcentual 5" xfId="86"/>
    <cellStyle name="Porcentual 6" xfId="87"/>
    <cellStyle name="Porcentual 7" xfId="91"/>
    <cellStyle name="Porcentual 8" xfId="102"/>
    <cellStyle name="Porcentual 9" xfId="100"/>
    <cellStyle name="TITULO" xfId="88"/>
    <cellStyle name="Währung" xfId="89"/>
  </cellStyles>
  <dxfs count="10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219075</xdr:colOff>
      <xdr:row>502</xdr:row>
      <xdr:rowOff>19046</xdr:rowOff>
    </xdr:from>
    <xdr:ext cx="2209800" cy="280988"/>
    <xdr:sp macro="" textlink="">
      <xdr:nvSpPr>
        <xdr:cNvPr id="2" name="CuadroTexto 1"/>
        <xdr:cNvSpPr txBox="1"/>
      </xdr:nvSpPr>
      <xdr:spPr>
        <a:xfrm>
          <a:off x="4333875" y="202310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504</xdr:row>
      <xdr:rowOff>19046</xdr:rowOff>
    </xdr:from>
    <xdr:ext cx="2209800" cy="280988"/>
    <xdr:sp macro="" textlink="">
      <xdr:nvSpPr>
        <xdr:cNvPr id="3" name="CuadroTexto 2"/>
        <xdr:cNvSpPr txBox="1"/>
      </xdr:nvSpPr>
      <xdr:spPr>
        <a:xfrm>
          <a:off x="4333875" y="206311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506</xdr:row>
      <xdr:rowOff>19046</xdr:rowOff>
    </xdr:from>
    <xdr:ext cx="2209800" cy="280988"/>
    <xdr:sp macro="" textlink="">
      <xdr:nvSpPr>
        <xdr:cNvPr id="4" name="CuadroTexto 3"/>
        <xdr:cNvSpPr txBox="1"/>
      </xdr:nvSpPr>
      <xdr:spPr>
        <a:xfrm>
          <a:off x="4333875" y="210311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508</xdr:row>
      <xdr:rowOff>19046</xdr:rowOff>
    </xdr:from>
    <xdr:ext cx="2209800" cy="280988"/>
    <xdr:sp macro="" textlink="">
      <xdr:nvSpPr>
        <xdr:cNvPr id="5" name="CuadroTexto 4"/>
        <xdr:cNvSpPr txBox="1"/>
      </xdr:nvSpPr>
      <xdr:spPr>
        <a:xfrm>
          <a:off x="4333875" y="214312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542</xdr:row>
      <xdr:rowOff>19046</xdr:rowOff>
    </xdr:from>
    <xdr:ext cx="2209800" cy="280988"/>
    <xdr:sp macro="" textlink="">
      <xdr:nvSpPr>
        <xdr:cNvPr id="6" name="CuadroTexto 5"/>
        <xdr:cNvSpPr txBox="1"/>
      </xdr:nvSpPr>
      <xdr:spPr>
        <a:xfrm>
          <a:off x="4333875" y="31194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544</xdr:row>
      <xdr:rowOff>19046</xdr:rowOff>
    </xdr:from>
    <xdr:ext cx="2209800" cy="280988"/>
    <xdr:sp macro="" textlink="">
      <xdr:nvSpPr>
        <xdr:cNvPr id="7" name="CuadroTexto 6"/>
        <xdr:cNvSpPr txBox="1"/>
      </xdr:nvSpPr>
      <xdr:spPr>
        <a:xfrm>
          <a:off x="4333875" y="31594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546</xdr:row>
      <xdr:rowOff>0</xdr:rowOff>
    </xdr:from>
    <xdr:ext cx="2209800" cy="280988"/>
    <xdr:sp macro="" textlink="">
      <xdr:nvSpPr>
        <xdr:cNvPr id="8" name="CuadroTexto 7"/>
        <xdr:cNvSpPr txBox="1"/>
      </xdr:nvSpPr>
      <xdr:spPr>
        <a:xfrm>
          <a:off x="4333875" y="3197542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597</xdr:row>
      <xdr:rowOff>19046</xdr:rowOff>
    </xdr:from>
    <xdr:ext cx="2209800" cy="280988"/>
    <xdr:sp macro="" textlink="">
      <xdr:nvSpPr>
        <xdr:cNvPr id="9" name="CuadroTexto 8"/>
        <xdr:cNvSpPr txBox="1"/>
      </xdr:nvSpPr>
      <xdr:spPr>
        <a:xfrm>
          <a:off x="4333875" y="50653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599</xdr:row>
      <xdr:rowOff>19046</xdr:rowOff>
    </xdr:from>
    <xdr:ext cx="2209800" cy="280988"/>
    <xdr:sp macro="" textlink="">
      <xdr:nvSpPr>
        <xdr:cNvPr id="10" name="CuadroTexto 9"/>
        <xdr:cNvSpPr txBox="1"/>
      </xdr:nvSpPr>
      <xdr:spPr>
        <a:xfrm>
          <a:off x="4333875" y="51053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601</xdr:row>
      <xdr:rowOff>0</xdr:rowOff>
    </xdr:from>
    <xdr:ext cx="2209800" cy="280988"/>
    <xdr:sp macro="" textlink="">
      <xdr:nvSpPr>
        <xdr:cNvPr id="11" name="CuadroTexto 10"/>
        <xdr:cNvSpPr txBox="1"/>
      </xdr:nvSpPr>
      <xdr:spPr>
        <a:xfrm>
          <a:off x="4333875" y="514350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458</xdr:row>
      <xdr:rowOff>19046</xdr:rowOff>
    </xdr:from>
    <xdr:ext cx="2209800" cy="280988"/>
    <xdr:sp macro="" textlink="">
      <xdr:nvSpPr>
        <xdr:cNvPr id="12" name="CuadroTexto 11"/>
        <xdr:cNvSpPr txBox="1"/>
      </xdr:nvSpPr>
      <xdr:spPr>
        <a:xfrm>
          <a:off x="4333875" y="756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460</xdr:row>
      <xdr:rowOff>19046</xdr:rowOff>
    </xdr:from>
    <xdr:ext cx="2209800" cy="280988"/>
    <xdr:sp macro="" textlink="">
      <xdr:nvSpPr>
        <xdr:cNvPr id="13" name="CuadroTexto 12"/>
        <xdr:cNvSpPr txBox="1"/>
      </xdr:nvSpPr>
      <xdr:spPr>
        <a:xfrm>
          <a:off x="4333875" y="796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462</xdr:row>
      <xdr:rowOff>19046</xdr:rowOff>
    </xdr:from>
    <xdr:ext cx="2209800" cy="280988"/>
    <xdr:sp macro="" textlink="">
      <xdr:nvSpPr>
        <xdr:cNvPr id="14" name="CuadroTexto 13"/>
        <xdr:cNvSpPr txBox="1"/>
      </xdr:nvSpPr>
      <xdr:spPr>
        <a:xfrm>
          <a:off x="4333875" y="836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464</xdr:row>
      <xdr:rowOff>19046</xdr:rowOff>
    </xdr:from>
    <xdr:ext cx="2209800" cy="280988"/>
    <xdr:sp macro="" textlink="">
      <xdr:nvSpPr>
        <xdr:cNvPr id="15" name="CuadroTexto 14"/>
        <xdr:cNvSpPr txBox="1"/>
      </xdr:nvSpPr>
      <xdr:spPr>
        <a:xfrm>
          <a:off x="4333875" y="8762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636</xdr:row>
      <xdr:rowOff>19046</xdr:rowOff>
    </xdr:from>
    <xdr:ext cx="2209800" cy="280988"/>
    <xdr:sp macro="" textlink="">
      <xdr:nvSpPr>
        <xdr:cNvPr id="16" name="CuadroTexto 15"/>
        <xdr:cNvSpPr txBox="1"/>
      </xdr:nvSpPr>
      <xdr:spPr>
        <a:xfrm>
          <a:off x="4333875" y="624173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638</xdr:row>
      <xdr:rowOff>19046</xdr:rowOff>
    </xdr:from>
    <xdr:ext cx="2209800" cy="280988"/>
    <xdr:sp macro="" textlink="">
      <xdr:nvSpPr>
        <xdr:cNvPr id="17" name="CuadroTexto 16"/>
        <xdr:cNvSpPr txBox="1"/>
      </xdr:nvSpPr>
      <xdr:spPr>
        <a:xfrm>
          <a:off x="4333875" y="62817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640</xdr:row>
      <xdr:rowOff>19046</xdr:rowOff>
    </xdr:from>
    <xdr:ext cx="2209800" cy="280988"/>
    <xdr:sp macro="" textlink="">
      <xdr:nvSpPr>
        <xdr:cNvPr id="18" name="CuadroTexto 17"/>
        <xdr:cNvSpPr txBox="1"/>
      </xdr:nvSpPr>
      <xdr:spPr>
        <a:xfrm>
          <a:off x="4333875" y="63217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642</xdr:row>
      <xdr:rowOff>19046</xdr:rowOff>
    </xdr:from>
    <xdr:ext cx="2209800" cy="280988"/>
    <xdr:sp macro="" textlink="">
      <xdr:nvSpPr>
        <xdr:cNvPr id="19" name="CuadroTexto 18"/>
        <xdr:cNvSpPr txBox="1"/>
      </xdr:nvSpPr>
      <xdr:spPr>
        <a:xfrm>
          <a:off x="4333875" y="636174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421</xdr:row>
      <xdr:rowOff>19046</xdr:rowOff>
    </xdr:from>
    <xdr:ext cx="2209800" cy="280988"/>
    <xdr:sp macro="" textlink="">
      <xdr:nvSpPr>
        <xdr:cNvPr id="20" name="CuadroTexto 19"/>
        <xdr:cNvSpPr txBox="1"/>
      </xdr:nvSpPr>
      <xdr:spPr>
        <a:xfrm>
          <a:off x="4362450" y="14604202"/>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423</xdr:row>
      <xdr:rowOff>19046</xdr:rowOff>
    </xdr:from>
    <xdr:ext cx="2209800" cy="280988"/>
    <xdr:sp macro="" textlink="">
      <xdr:nvSpPr>
        <xdr:cNvPr id="21" name="CuadroTexto 20"/>
        <xdr:cNvSpPr txBox="1"/>
      </xdr:nvSpPr>
      <xdr:spPr>
        <a:xfrm>
          <a:off x="4362450" y="150090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425</xdr:row>
      <xdr:rowOff>19046</xdr:rowOff>
    </xdr:from>
    <xdr:ext cx="2209800" cy="280988"/>
    <xdr:sp macro="" textlink="">
      <xdr:nvSpPr>
        <xdr:cNvPr id="22" name="CuadroTexto 21"/>
        <xdr:cNvSpPr txBox="1"/>
      </xdr:nvSpPr>
      <xdr:spPr>
        <a:xfrm>
          <a:off x="4362450" y="1541382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427</xdr:row>
      <xdr:rowOff>19046</xdr:rowOff>
    </xdr:from>
    <xdr:ext cx="2209800" cy="280988"/>
    <xdr:sp macro="" textlink="">
      <xdr:nvSpPr>
        <xdr:cNvPr id="23" name="CuadroTexto 22"/>
        <xdr:cNvSpPr txBox="1"/>
      </xdr:nvSpPr>
      <xdr:spPr>
        <a:xfrm>
          <a:off x="4362450" y="1581864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47</xdr:row>
      <xdr:rowOff>19046</xdr:rowOff>
    </xdr:from>
    <xdr:ext cx="2209800" cy="280988"/>
    <xdr:sp macro="" textlink="">
      <xdr:nvSpPr>
        <xdr:cNvPr id="36" name="CuadroTexto 35"/>
        <xdr:cNvSpPr txBox="1"/>
      </xdr:nvSpPr>
      <xdr:spPr>
        <a:xfrm>
          <a:off x="4362450" y="1667589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49</xdr:row>
      <xdr:rowOff>19046</xdr:rowOff>
    </xdr:from>
    <xdr:ext cx="2209800" cy="280988"/>
    <xdr:sp macro="" textlink="">
      <xdr:nvSpPr>
        <xdr:cNvPr id="37" name="CuadroTexto 36"/>
        <xdr:cNvSpPr txBox="1"/>
      </xdr:nvSpPr>
      <xdr:spPr>
        <a:xfrm>
          <a:off x="4362450" y="17080702"/>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51</xdr:row>
      <xdr:rowOff>0</xdr:rowOff>
    </xdr:from>
    <xdr:ext cx="2209800" cy="280988"/>
    <xdr:sp macro="" textlink="">
      <xdr:nvSpPr>
        <xdr:cNvPr id="38" name="CuadroTexto 37"/>
        <xdr:cNvSpPr txBox="1"/>
      </xdr:nvSpPr>
      <xdr:spPr>
        <a:xfrm>
          <a:off x="4362450" y="174855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86</xdr:row>
      <xdr:rowOff>19046</xdr:rowOff>
    </xdr:from>
    <xdr:ext cx="2209800" cy="280988"/>
    <xdr:sp macro="" textlink="">
      <xdr:nvSpPr>
        <xdr:cNvPr id="40" name="CuadroTexto 39"/>
        <xdr:cNvSpPr txBox="1"/>
      </xdr:nvSpPr>
      <xdr:spPr>
        <a:xfrm>
          <a:off x="4362450" y="136755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88</xdr:row>
      <xdr:rowOff>19046</xdr:rowOff>
    </xdr:from>
    <xdr:ext cx="2209800" cy="280988"/>
    <xdr:sp macro="" textlink="">
      <xdr:nvSpPr>
        <xdr:cNvPr id="41" name="CuadroTexto 40"/>
        <xdr:cNvSpPr txBox="1"/>
      </xdr:nvSpPr>
      <xdr:spPr>
        <a:xfrm>
          <a:off x="4362450" y="1408032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94</xdr:row>
      <xdr:rowOff>0</xdr:rowOff>
    </xdr:from>
    <xdr:ext cx="2209800" cy="280988"/>
    <xdr:sp macro="" textlink="">
      <xdr:nvSpPr>
        <xdr:cNvPr id="42" name="CuadroTexto 41"/>
        <xdr:cNvSpPr txBox="1"/>
      </xdr:nvSpPr>
      <xdr:spPr>
        <a:xfrm>
          <a:off x="4362450" y="14466094"/>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90</xdr:row>
      <xdr:rowOff>19046</xdr:rowOff>
    </xdr:from>
    <xdr:ext cx="2209800" cy="280988"/>
    <xdr:sp macro="" textlink="">
      <xdr:nvSpPr>
        <xdr:cNvPr id="43" name="CuadroTexto 42"/>
        <xdr:cNvSpPr txBox="1"/>
      </xdr:nvSpPr>
      <xdr:spPr>
        <a:xfrm>
          <a:off x="4362450" y="2348626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92</xdr:row>
      <xdr:rowOff>19046</xdr:rowOff>
    </xdr:from>
    <xdr:ext cx="2209800" cy="280988"/>
    <xdr:sp macro="" textlink="">
      <xdr:nvSpPr>
        <xdr:cNvPr id="44" name="CuadroTexto 43"/>
        <xdr:cNvSpPr txBox="1"/>
      </xdr:nvSpPr>
      <xdr:spPr>
        <a:xfrm>
          <a:off x="4362450" y="2389107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372</xdr:row>
      <xdr:rowOff>19046</xdr:rowOff>
    </xdr:from>
    <xdr:ext cx="2209800" cy="280988"/>
    <xdr:sp macro="" textlink="">
      <xdr:nvSpPr>
        <xdr:cNvPr id="45" name="CuadroTexto 44"/>
        <xdr:cNvSpPr txBox="1"/>
      </xdr:nvSpPr>
      <xdr:spPr>
        <a:xfrm>
          <a:off x="4333875" y="777716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374</xdr:row>
      <xdr:rowOff>19046</xdr:rowOff>
    </xdr:from>
    <xdr:ext cx="2209800" cy="280988"/>
    <xdr:sp macro="" textlink="">
      <xdr:nvSpPr>
        <xdr:cNvPr id="46" name="CuadroTexto 45"/>
        <xdr:cNvSpPr txBox="1"/>
      </xdr:nvSpPr>
      <xdr:spPr>
        <a:xfrm>
          <a:off x="4333875" y="78171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376</xdr:row>
      <xdr:rowOff>19046</xdr:rowOff>
    </xdr:from>
    <xdr:ext cx="2209800" cy="280988"/>
    <xdr:sp macro="" textlink="">
      <xdr:nvSpPr>
        <xdr:cNvPr id="47" name="CuadroTexto 46"/>
        <xdr:cNvSpPr txBox="1"/>
      </xdr:nvSpPr>
      <xdr:spPr>
        <a:xfrm>
          <a:off x="4333875" y="78571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378</xdr:row>
      <xdr:rowOff>19046</xdr:rowOff>
    </xdr:from>
    <xdr:ext cx="2209800" cy="280988"/>
    <xdr:sp macro="" textlink="">
      <xdr:nvSpPr>
        <xdr:cNvPr id="48" name="CuadroTexto 47"/>
        <xdr:cNvSpPr txBox="1"/>
      </xdr:nvSpPr>
      <xdr:spPr>
        <a:xfrm>
          <a:off x="4333875" y="789717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306</xdr:row>
      <xdr:rowOff>19046</xdr:rowOff>
    </xdr:from>
    <xdr:ext cx="2209800" cy="280988"/>
    <xdr:sp macro="" textlink="">
      <xdr:nvSpPr>
        <xdr:cNvPr id="49" name="CuadroTexto 48"/>
        <xdr:cNvSpPr txBox="1"/>
      </xdr:nvSpPr>
      <xdr:spPr>
        <a:xfrm>
          <a:off x="4333875" y="533876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308</xdr:row>
      <xdr:rowOff>19046</xdr:rowOff>
    </xdr:from>
    <xdr:ext cx="2209800" cy="280988"/>
    <xdr:sp macro="" textlink="">
      <xdr:nvSpPr>
        <xdr:cNvPr id="50" name="CuadroTexto 49"/>
        <xdr:cNvSpPr txBox="1"/>
      </xdr:nvSpPr>
      <xdr:spPr>
        <a:xfrm>
          <a:off x="4333875" y="53787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310</xdr:row>
      <xdr:rowOff>0</xdr:rowOff>
    </xdr:from>
    <xdr:ext cx="2209800" cy="280988"/>
    <xdr:sp macro="" textlink="">
      <xdr:nvSpPr>
        <xdr:cNvPr id="51" name="CuadroTexto 50"/>
        <xdr:cNvSpPr txBox="1"/>
      </xdr:nvSpPr>
      <xdr:spPr>
        <a:xfrm>
          <a:off x="4333875" y="5416867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272</xdr:row>
      <xdr:rowOff>19046</xdr:rowOff>
    </xdr:from>
    <xdr:ext cx="2209800" cy="280988"/>
    <xdr:sp macro="" textlink="">
      <xdr:nvSpPr>
        <xdr:cNvPr id="52" name="CuadroTexto 51"/>
        <xdr:cNvSpPr txBox="1"/>
      </xdr:nvSpPr>
      <xdr:spPr>
        <a:xfrm>
          <a:off x="4333875" y="44529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274</xdr:row>
      <xdr:rowOff>19046</xdr:rowOff>
    </xdr:from>
    <xdr:ext cx="2209800" cy="280988"/>
    <xdr:sp macro="" textlink="">
      <xdr:nvSpPr>
        <xdr:cNvPr id="53" name="CuadroTexto 52"/>
        <xdr:cNvSpPr txBox="1"/>
      </xdr:nvSpPr>
      <xdr:spPr>
        <a:xfrm>
          <a:off x="4333875" y="44929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276</xdr:row>
      <xdr:rowOff>0</xdr:rowOff>
    </xdr:from>
    <xdr:ext cx="2209800" cy="280988"/>
    <xdr:sp macro="" textlink="">
      <xdr:nvSpPr>
        <xdr:cNvPr id="54" name="CuadroTexto 53"/>
        <xdr:cNvSpPr txBox="1"/>
      </xdr:nvSpPr>
      <xdr:spPr>
        <a:xfrm>
          <a:off x="4333875" y="4531042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161</xdr:row>
      <xdr:rowOff>19046</xdr:rowOff>
    </xdr:from>
    <xdr:ext cx="2209800" cy="280988"/>
    <xdr:sp macro="" textlink="">
      <xdr:nvSpPr>
        <xdr:cNvPr id="55" name="CuadroTexto 54"/>
        <xdr:cNvSpPr txBox="1"/>
      </xdr:nvSpPr>
      <xdr:spPr>
        <a:xfrm>
          <a:off x="4333875" y="15706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163</xdr:row>
      <xdr:rowOff>19046</xdr:rowOff>
    </xdr:from>
    <xdr:ext cx="2209800" cy="280988"/>
    <xdr:sp macro="" textlink="">
      <xdr:nvSpPr>
        <xdr:cNvPr id="56" name="CuadroTexto 55"/>
        <xdr:cNvSpPr txBox="1"/>
      </xdr:nvSpPr>
      <xdr:spPr>
        <a:xfrm>
          <a:off x="4333875" y="161067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165</xdr:row>
      <xdr:rowOff>0</xdr:rowOff>
    </xdr:from>
    <xdr:ext cx="2209800" cy="280988"/>
    <xdr:sp macro="" textlink="">
      <xdr:nvSpPr>
        <xdr:cNvPr id="57" name="CuadroTexto 56"/>
        <xdr:cNvSpPr txBox="1"/>
      </xdr:nvSpPr>
      <xdr:spPr>
        <a:xfrm>
          <a:off x="4333875" y="1648777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199</xdr:row>
      <xdr:rowOff>19046</xdr:rowOff>
    </xdr:from>
    <xdr:ext cx="2209800" cy="280988"/>
    <xdr:sp macro="" textlink="">
      <xdr:nvSpPr>
        <xdr:cNvPr id="58" name="CuadroTexto 57"/>
        <xdr:cNvSpPr txBox="1"/>
      </xdr:nvSpPr>
      <xdr:spPr>
        <a:xfrm>
          <a:off x="4333875" y="245363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201</xdr:row>
      <xdr:rowOff>19046</xdr:rowOff>
    </xdr:from>
    <xdr:ext cx="2209800" cy="280988"/>
    <xdr:sp macro="" textlink="">
      <xdr:nvSpPr>
        <xdr:cNvPr id="59" name="CuadroTexto 58"/>
        <xdr:cNvSpPr txBox="1"/>
      </xdr:nvSpPr>
      <xdr:spPr>
        <a:xfrm>
          <a:off x="4333875" y="249364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203</xdr:row>
      <xdr:rowOff>0</xdr:rowOff>
    </xdr:from>
    <xdr:ext cx="2209800" cy="280988"/>
    <xdr:sp macro="" textlink="">
      <xdr:nvSpPr>
        <xdr:cNvPr id="60" name="CuadroTexto 59"/>
        <xdr:cNvSpPr txBox="1"/>
      </xdr:nvSpPr>
      <xdr:spPr>
        <a:xfrm>
          <a:off x="4333875" y="2531745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232</xdr:row>
      <xdr:rowOff>19046</xdr:rowOff>
    </xdr:from>
    <xdr:ext cx="2209800" cy="280988"/>
    <xdr:sp macro="" textlink="">
      <xdr:nvSpPr>
        <xdr:cNvPr id="61" name="CuadroTexto 60"/>
        <xdr:cNvSpPr txBox="1"/>
      </xdr:nvSpPr>
      <xdr:spPr>
        <a:xfrm>
          <a:off x="4333875" y="32451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234</xdr:row>
      <xdr:rowOff>19046</xdr:rowOff>
    </xdr:from>
    <xdr:ext cx="2209800" cy="280988"/>
    <xdr:sp macro="" textlink="">
      <xdr:nvSpPr>
        <xdr:cNvPr id="62" name="CuadroTexto 61"/>
        <xdr:cNvSpPr txBox="1"/>
      </xdr:nvSpPr>
      <xdr:spPr>
        <a:xfrm>
          <a:off x="4333875" y="32851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125</xdr:row>
      <xdr:rowOff>19046</xdr:rowOff>
    </xdr:from>
    <xdr:ext cx="2209800" cy="280988"/>
    <xdr:sp macro="" textlink="">
      <xdr:nvSpPr>
        <xdr:cNvPr id="63" name="CuadroTexto 62"/>
        <xdr:cNvSpPr txBox="1"/>
      </xdr:nvSpPr>
      <xdr:spPr>
        <a:xfrm>
          <a:off x="4333875" y="756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127</xdr:row>
      <xdr:rowOff>19046</xdr:rowOff>
    </xdr:from>
    <xdr:ext cx="2209800" cy="280988"/>
    <xdr:sp macro="" textlink="">
      <xdr:nvSpPr>
        <xdr:cNvPr id="64" name="CuadroTexto 63"/>
        <xdr:cNvSpPr txBox="1"/>
      </xdr:nvSpPr>
      <xdr:spPr>
        <a:xfrm>
          <a:off x="4333875" y="796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129</xdr:row>
      <xdr:rowOff>19046</xdr:rowOff>
    </xdr:from>
    <xdr:ext cx="2209800" cy="280988"/>
    <xdr:sp macro="" textlink="">
      <xdr:nvSpPr>
        <xdr:cNvPr id="65" name="CuadroTexto 64"/>
        <xdr:cNvSpPr txBox="1"/>
      </xdr:nvSpPr>
      <xdr:spPr>
        <a:xfrm>
          <a:off x="4333875" y="836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131</xdr:row>
      <xdr:rowOff>19046</xdr:rowOff>
    </xdr:from>
    <xdr:ext cx="2209800" cy="280988"/>
    <xdr:sp macro="" textlink="">
      <xdr:nvSpPr>
        <xdr:cNvPr id="66" name="CuadroTexto 65"/>
        <xdr:cNvSpPr txBox="1"/>
      </xdr:nvSpPr>
      <xdr:spPr>
        <a:xfrm>
          <a:off x="4333875" y="8762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0</xdr:row>
      <xdr:rowOff>57150</xdr:rowOff>
    </xdr:from>
    <xdr:to>
      <xdr:col>3</xdr:col>
      <xdr:colOff>781050</xdr:colOff>
      <xdr:row>2</xdr:row>
      <xdr:rowOff>247650</xdr:rowOff>
    </xdr:to>
    <xdr:pic>
      <xdr:nvPicPr>
        <xdr:cNvPr id="2" name="Imagen 1" descr="escudo"/>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5781675" y="57150"/>
          <a:ext cx="638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0</xdr:row>
      <xdr:rowOff>85725</xdr:rowOff>
    </xdr:from>
    <xdr:to>
      <xdr:col>5</xdr:col>
      <xdr:colOff>342900</xdr:colOff>
      <xdr:row>1</xdr:row>
      <xdr:rowOff>371475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85725"/>
          <a:ext cx="1152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XL6411YQG\Downloads\EVAL%20LP%2001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sheetName val="CALIFICACION"/>
      <sheetName val="CALIFICACION (2)"/>
      <sheetName val="PFM"/>
      <sheetName val="CorrAritm"/>
      <sheetName val="CorrAritm (2)"/>
      <sheetName val="CorrAritm ok"/>
    </sheetNames>
    <sheetDataSet>
      <sheetData sheetId="0"/>
      <sheetData sheetId="1"/>
      <sheetData sheetId="2"/>
      <sheetData sheetId="3">
        <row r="8">
          <cell r="D8">
            <v>5623338073.8538179</v>
          </cell>
          <cell r="F8">
            <v>16831728694.758698</v>
          </cell>
          <cell r="H8">
            <v>6692530559.6800117</v>
          </cell>
          <cell r="J8">
            <v>5783802580.2775249</v>
          </cell>
          <cell r="L8">
            <v>4821786730.7590313</v>
          </cell>
          <cell r="X8">
            <v>28213073424.843189</v>
          </cell>
          <cell r="AD8">
            <v>30400709907.896366</v>
          </cell>
          <cell r="AF8">
            <v>74955806173.406784</v>
          </cell>
        </row>
        <row r="9">
          <cell r="D9">
            <v>790393302.73645663</v>
          </cell>
          <cell r="F9">
            <v>1734504989.2279019</v>
          </cell>
          <cell r="H9">
            <v>849976967.36593485</v>
          </cell>
          <cell r="J9">
            <v>826257511.46821785</v>
          </cell>
          <cell r="L9">
            <v>807939412.87260425</v>
          </cell>
          <cell r="X9">
            <v>1497978944.7498837</v>
          </cell>
          <cell r="AD9">
            <v>1979317556.2221208</v>
          </cell>
          <cell r="AF9">
            <v>1615364962.222003</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52"/>
  <sheetViews>
    <sheetView view="pageBreakPreview" topLeftCell="A9" zoomScale="75" zoomScaleNormal="75" zoomScaleSheetLayoutView="75" zoomScalePageLayoutView="70" workbookViewId="0">
      <pane xSplit="2" ySplit="3" topLeftCell="C12" activePane="bottomRight" state="frozen"/>
      <selection activeCell="A9" sqref="A9"/>
      <selection pane="topRight" activeCell="C9" sqref="C9"/>
      <selection pane="bottomLeft" activeCell="A12" sqref="A12"/>
      <selection pane="bottomRight" activeCell="F15" sqref="F15"/>
    </sheetView>
  </sheetViews>
  <sheetFormatPr baseColWidth="10" defaultColWidth="11.42578125" defaultRowHeight="12.75" x14ac:dyDescent="0.2"/>
  <cols>
    <col min="1" max="1" width="6" style="346" customWidth="1"/>
    <col min="2" max="2" width="45.85546875" style="347" customWidth="1"/>
    <col min="3" max="3" width="15.7109375" style="215" customWidth="1"/>
    <col min="4" max="4" width="25.7109375" style="215" customWidth="1"/>
    <col min="5" max="5" width="15.7109375" style="347" customWidth="1"/>
    <col min="6" max="6" width="25.7109375" style="347" customWidth="1"/>
    <col min="7" max="7" width="15.7109375" style="347" customWidth="1"/>
    <col min="8" max="8" width="25.7109375" style="347" customWidth="1"/>
    <col min="9" max="9" width="15.7109375" style="347" customWidth="1"/>
    <col min="10" max="10" width="25.7109375" style="347" customWidth="1"/>
    <col min="11" max="11" width="15.7109375" style="347" customWidth="1"/>
    <col min="12" max="12" width="25.7109375" style="347" customWidth="1"/>
    <col min="13" max="13" width="15.7109375" style="347" customWidth="1"/>
    <col min="14" max="14" width="25.7109375" style="347" customWidth="1"/>
    <col min="15" max="15" width="15.7109375" style="347" customWidth="1"/>
    <col min="16" max="16" width="25.7109375" style="347" customWidth="1"/>
    <col min="17" max="17" width="15.7109375" style="347" customWidth="1"/>
    <col min="18" max="18" width="25.7109375" style="347" customWidth="1"/>
    <col min="19" max="19" width="15.7109375" style="347" customWidth="1"/>
    <col min="20" max="20" width="25.7109375" style="347" customWidth="1"/>
    <col min="21" max="21" width="15.7109375" style="347" customWidth="1"/>
    <col min="22" max="22" width="25.7109375" style="347" customWidth="1"/>
    <col min="23" max="23" width="15.7109375" style="347" customWidth="1"/>
    <col min="24" max="24" width="25.7109375" style="347" customWidth="1"/>
    <col min="25" max="25" width="15.7109375" style="347" customWidth="1"/>
    <col min="26" max="26" width="25.7109375" style="347" customWidth="1"/>
    <col min="27" max="27" width="15.7109375" style="347" customWidth="1"/>
    <col min="28" max="28" width="25.7109375" style="347" customWidth="1"/>
    <col min="29" max="29" width="15.7109375" style="347" customWidth="1"/>
    <col min="30" max="30" width="25.7109375" style="347" customWidth="1"/>
    <col min="31" max="31" width="15.7109375" style="347" customWidth="1"/>
    <col min="32" max="32" width="25.7109375" style="347" customWidth="1"/>
    <col min="33" max="33" width="15.7109375" style="347" customWidth="1"/>
    <col min="34" max="34" width="25.7109375" style="347" customWidth="1"/>
    <col min="35" max="35" width="13" style="213" bestFit="1" customWidth="1"/>
    <col min="36" max="36" width="11.42578125" style="213"/>
    <col min="37" max="37" width="13" style="213" bestFit="1" customWidth="1"/>
    <col min="38" max="16384" width="11.42578125" style="213"/>
  </cols>
  <sheetData>
    <row r="1" spans="1:36" s="358" customFormat="1" ht="17.25" customHeight="1" x14ac:dyDescent="0.2">
      <c r="A1" s="356"/>
      <c r="B1" s="356"/>
      <c r="C1" s="356" t="s">
        <v>637</v>
      </c>
      <c r="D1" s="356"/>
      <c r="E1" s="356"/>
      <c r="F1" s="356"/>
      <c r="G1" s="356"/>
      <c r="H1" s="356"/>
      <c r="I1" s="356"/>
      <c r="J1" s="356"/>
      <c r="K1" s="356"/>
      <c r="L1" s="356"/>
      <c r="M1" s="356"/>
      <c r="N1" s="357"/>
      <c r="O1" s="356" t="s">
        <v>637</v>
      </c>
      <c r="AA1" s="356" t="s">
        <v>637</v>
      </c>
    </row>
    <row r="2" spans="1:36" s="358" customFormat="1" ht="17.25" customHeight="1" x14ac:dyDescent="0.2">
      <c r="A2" s="356"/>
      <c r="B2" s="356"/>
      <c r="C2" s="356" t="s">
        <v>936</v>
      </c>
      <c r="D2" s="356"/>
      <c r="E2" s="356"/>
      <c r="F2" s="356"/>
      <c r="G2" s="356"/>
      <c r="H2" s="356"/>
      <c r="I2" s="356"/>
      <c r="J2" s="356"/>
      <c r="K2" s="356"/>
      <c r="L2" s="356"/>
      <c r="M2" s="356"/>
      <c r="N2" s="357"/>
      <c r="O2" s="356" t="s">
        <v>936</v>
      </c>
      <c r="AA2" s="356" t="s">
        <v>936</v>
      </c>
    </row>
    <row r="3" spans="1:36" s="358" customFormat="1" ht="8.25" customHeight="1" x14ac:dyDescent="0.2">
      <c r="A3" s="350"/>
      <c r="B3" s="350"/>
      <c r="C3" s="350"/>
      <c r="D3" s="359"/>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row>
    <row r="4" spans="1:36" s="358" customFormat="1" ht="17.25" customHeight="1" x14ac:dyDescent="0.2">
      <c r="A4" s="356"/>
      <c r="B4" s="356"/>
      <c r="C4" s="356" t="s">
        <v>65</v>
      </c>
      <c r="D4" s="356"/>
      <c r="E4" s="356"/>
      <c r="F4" s="356"/>
      <c r="G4" s="356"/>
      <c r="H4" s="356"/>
      <c r="I4" s="356"/>
      <c r="J4" s="356"/>
      <c r="K4" s="356"/>
      <c r="L4" s="356"/>
      <c r="M4" s="356"/>
      <c r="N4" s="360"/>
      <c r="O4" s="356" t="s">
        <v>65</v>
      </c>
      <c r="AA4" s="356" t="s">
        <v>65</v>
      </c>
    </row>
    <row r="5" spans="1:36" s="358" customFormat="1" ht="16.5" customHeight="1" x14ac:dyDescent="0.2">
      <c r="A5" s="356"/>
      <c r="B5" s="356"/>
      <c r="C5" s="356" t="s">
        <v>937</v>
      </c>
      <c r="D5" s="356"/>
      <c r="E5" s="356"/>
      <c r="F5" s="356"/>
      <c r="G5" s="356"/>
      <c r="H5" s="356"/>
      <c r="I5" s="356"/>
      <c r="J5" s="356"/>
      <c r="K5" s="356"/>
      <c r="L5" s="356"/>
      <c r="M5" s="356"/>
      <c r="N5" s="361"/>
      <c r="O5" s="356" t="s">
        <v>937</v>
      </c>
      <c r="AA5" s="356" t="s">
        <v>937</v>
      </c>
    </row>
    <row r="6" spans="1:36" s="358" customFormat="1" ht="9.75" customHeight="1" x14ac:dyDescent="0.2">
      <c r="A6" s="350"/>
      <c r="B6" s="350"/>
      <c r="C6" s="350"/>
      <c r="D6" s="359"/>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row>
    <row r="7" spans="1:36" s="362" customFormat="1" ht="15.75" x14ac:dyDescent="0.2">
      <c r="A7" s="355"/>
      <c r="B7" s="355"/>
      <c r="C7" s="355" t="s">
        <v>123</v>
      </c>
      <c r="D7" s="355"/>
      <c r="E7" s="355"/>
      <c r="F7" s="355"/>
      <c r="G7" s="355"/>
      <c r="H7" s="355"/>
      <c r="I7" s="355"/>
      <c r="J7" s="355"/>
      <c r="K7" s="355"/>
      <c r="L7" s="355"/>
      <c r="M7" s="355"/>
      <c r="N7" s="355"/>
      <c r="O7" s="355" t="s">
        <v>123</v>
      </c>
      <c r="AA7" s="355" t="s">
        <v>123</v>
      </c>
    </row>
    <row r="8" spans="1:36" ht="9.75" customHeight="1" x14ac:dyDescent="0.2">
      <c r="A8" s="305"/>
      <c r="B8" s="306"/>
      <c r="C8" s="307"/>
      <c r="D8" s="307"/>
      <c r="E8" s="306"/>
      <c r="F8" s="306"/>
      <c r="G8" s="306"/>
      <c r="H8" s="306"/>
      <c r="I8" s="305"/>
      <c r="J8" s="306"/>
      <c r="K8" s="306"/>
      <c r="L8" s="306"/>
      <c r="M8" s="305"/>
      <c r="N8" s="306"/>
      <c r="O8" s="305"/>
      <c r="P8" s="306"/>
      <c r="Q8" s="305"/>
      <c r="R8" s="306"/>
      <c r="S8" s="305"/>
      <c r="T8" s="306"/>
      <c r="U8" s="305"/>
      <c r="V8" s="306"/>
      <c r="W8" s="305"/>
      <c r="X8" s="306"/>
      <c r="Y8" s="305"/>
      <c r="Z8" s="306"/>
      <c r="AA8" s="305"/>
      <c r="AB8" s="306"/>
      <c r="AC8" s="305"/>
      <c r="AD8" s="306"/>
      <c r="AE8" s="305"/>
      <c r="AF8" s="306"/>
      <c r="AG8" s="305"/>
      <c r="AH8" s="306"/>
    </row>
    <row r="9" spans="1:36" x14ac:dyDescent="0.2">
      <c r="A9" s="197"/>
      <c r="B9" s="198"/>
      <c r="C9" s="366">
        <v>1</v>
      </c>
      <c r="D9" s="366"/>
      <c r="E9" s="366">
        <v>2</v>
      </c>
      <c r="F9" s="366"/>
      <c r="G9" s="366">
        <v>3</v>
      </c>
      <c r="H9" s="366"/>
      <c r="I9" s="366">
        <v>4</v>
      </c>
      <c r="J9" s="366"/>
      <c r="K9" s="366">
        <v>5</v>
      </c>
      <c r="L9" s="366"/>
      <c r="M9" s="366">
        <v>6</v>
      </c>
      <c r="N9" s="366"/>
      <c r="O9" s="366">
        <v>7</v>
      </c>
      <c r="P9" s="366"/>
      <c r="Q9" s="366">
        <v>8</v>
      </c>
      <c r="R9" s="366"/>
      <c r="S9" s="366">
        <v>9</v>
      </c>
      <c r="T9" s="366"/>
      <c r="U9" s="366">
        <v>10</v>
      </c>
      <c r="V9" s="366"/>
      <c r="W9" s="366">
        <v>11</v>
      </c>
      <c r="X9" s="366"/>
      <c r="Y9" s="366">
        <v>12</v>
      </c>
      <c r="Z9" s="366"/>
      <c r="AA9" s="366">
        <v>13</v>
      </c>
      <c r="AB9" s="366"/>
      <c r="AC9" s="366">
        <v>14</v>
      </c>
      <c r="AD9" s="366"/>
      <c r="AE9" s="366">
        <v>15</v>
      </c>
      <c r="AF9" s="366"/>
      <c r="AG9" s="366">
        <v>16</v>
      </c>
      <c r="AH9" s="366"/>
    </row>
    <row r="10" spans="1:36" ht="53.25" customHeight="1" x14ac:dyDescent="0.2">
      <c r="A10" s="367" t="s">
        <v>2</v>
      </c>
      <c r="B10" s="369" t="s">
        <v>0</v>
      </c>
      <c r="C10" s="371" t="s">
        <v>41</v>
      </c>
      <c r="D10" s="371"/>
      <c r="E10" s="371" t="s">
        <v>42</v>
      </c>
      <c r="F10" s="371"/>
      <c r="G10" s="371" t="s">
        <v>43</v>
      </c>
      <c r="H10" s="371"/>
      <c r="I10" s="371" t="s">
        <v>44</v>
      </c>
      <c r="J10" s="371"/>
      <c r="K10" s="371" t="s">
        <v>45</v>
      </c>
      <c r="L10" s="371"/>
      <c r="M10" s="371" t="s">
        <v>46</v>
      </c>
      <c r="N10" s="371"/>
      <c r="O10" s="372" t="s">
        <v>47</v>
      </c>
      <c r="P10" s="373"/>
      <c r="Q10" s="372" t="s">
        <v>48</v>
      </c>
      <c r="R10" s="373"/>
      <c r="S10" s="372" t="s">
        <v>49</v>
      </c>
      <c r="T10" s="373"/>
      <c r="U10" s="371" t="s">
        <v>50</v>
      </c>
      <c r="V10" s="371"/>
      <c r="W10" s="371" t="s">
        <v>51</v>
      </c>
      <c r="X10" s="371"/>
      <c r="Y10" s="371" t="s">
        <v>52</v>
      </c>
      <c r="Z10" s="371"/>
      <c r="AA10" s="371" t="s">
        <v>53</v>
      </c>
      <c r="AB10" s="371"/>
      <c r="AC10" s="371" t="s">
        <v>54</v>
      </c>
      <c r="AD10" s="371"/>
      <c r="AE10" s="371" t="s">
        <v>55</v>
      </c>
      <c r="AF10" s="371"/>
      <c r="AG10" s="371" t="s">
        <v>56</v>
      </c>
      <c r="AH10" s="371"/>
    </row>
    <row r="11" spans="1:36" ht="27" customHeight="1" x14ac:dyDescent="0.2">
      <c r="A11" s="368"/>
      <c r="B11" s="370"/>
      <c r="C11" s="265" t="s">
        <v>1</v>
      </c>
      <c r="D11" s="199" t="s">
        <v>5</v>
      </c>
      <c r="E11" s="265" t="s">
        <v>1</v>
      </c>
      <c r="F11" s="199" t="s">
        <v>5</v>
      </c>
      <c r="G11" s="265" t="s">
        <v>1</v>
      </c>
      <c r="H11" s="199" t="s">
        <v>5</v>
      </c>
      <c r="I11" s="265" t="s">
        <v>1</v>
      </c>
      <c r="J11" s="199" t="s">
        <v>5</v>
      </c>
      <c r="K11" s="265" t="s">
        <v>1</v>
      </c>
      <c r="L11" s="199" t="s">
        <v>5</v>
      </c>
      <c r="M11" s="265" t="s">
        <v>1</v>
      </c>
      <c r="N11" s="199" t="s">
        <v>5</v>
      </c>
      <c r="O11" s="265" t="s">
        <v>1</v>
      </c>
      <c r="P11" s="199" t="s">
        <v>5</v>
      </c>
      <c r="Q11" s="265" t="s">
        <v>1</v>
      </c>
      <c r="R11" s="199" t="s">
        <v>5</v>
      </c>
      <c r="S11" s="265" t="s">
        <v>1</v>
      </c>
      <c r="T11" s="199" t="s">
        <v>5</v>
      </c>
      <c r="U11" s="265" t="s">
        <v>1</v>
      </c>
      <c r="V11" s="199" t="s">
        <v>5</v>
      </c>
      <c r="W11" s="265" t="s">
        <v>1</v>
      </c>
      <c r="X11" s="199" t="s">
        <v>5</v>
      </c>
      <c r="Y11" s="265" t="s">
        <v>1</v>
      </c>
      <c r="Z11" s="199" t="s">
        <v>5</v>
      </c>
      <c r="AA11" s="265" t="s">
        <v>1</v>
      </c>
      <c r="AB11" s="199" t="s">
        <v>5</v>
      </c>
      <c r="AC11" s="265" t="s">
        <v>1</v>
      </c>
      <c r="AD11" s="199" t="s">
        <v>5</v>
      </c>
      <c r="AE11" s="265" t="s">
        <v>1</v>
      </c>
      <c r="AF11" s="199" t="s">
        <v>5</v>
      </c>
      <c r="AG11" s="265" t="s">
        <v>1</v>
      </c>
      <c r="AH11" s="199" t="s">
        <v>5</v>
      </c>
    </row>
    <row r="12" spans="1:36" ht="14.45" customHeight="1" x14ac:dyDescent="0.2">
      <c r="A12" s="313">
        <v>4.3</v>
      </c>
      <c r="B12" s="314" t="s">
        <v>941</v>
      </c>
      <c r="C12" s="315"/>
      <c r="D12" s="315"/>
      <c r="E12" s="315"/>
      <c r="F12" s="315"/>
      <c r="G12" s="315"/>
      <c r="H12" s="315"/>
      <c r="I12" s="315"/>
      <c r="J12" s="315"/>
      <c r="K12" s="315"/>
      <c r="L12" s="316"/>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1"/>
      <c r="AJ12" s="311"/>
    </row>
    <row r="13" spans="1:36" ht="24.75" customHeight="1" x14ac:dyDescent="0.2">
      <c r="A13" s="374" t="s">
        <v>942</v>
      </c>
      <c r="B13" s="312" t="s">
        <v>943</v>
      </c>
      <c r="C13" s="199" t="s">
        <v>115</v>
      </c>
      <c r="D13" s="13">
        <v>5708202580</v>
      </c>
      <c r="E13" s="199" t="s">
        <v>115</v>
      </c>
      <c r="F13" s="13">
        <v>4438763693</v>
      </c>
      <c r="G13" s="199" t="s">
        <v>115</v>
      </c>
      <c r="H13" s="13">
        <v>4730505626</v>
      </c>
      <c r="I13" s="199" t="s">
        <v>115</v>
      </c>
      <c r="J13" s="13">
        <v>6570776791</v>
      </c>
      <c r="K13" s="199" t="s">
        <v>115</v>
      </c>
      <c r="L13" s="13">
        <v>4719221910</v>
      </c>
      <c r="M13" s="199" t="s">
        <v>115</v>
      </c>
      <c r="N13" s="13">
        <v>6207009903</v>
      </c>
      <c r="O13" s="199" t="s">
        <v>115</v>
      </c>
      <c r="P13" s="13">
        <v>5872909949</v>
      </c>
      <c r="Q13" s="199" t="s">
        <v>115</v>
      </c>
      <c r="R13" s="13">
        <v>5864960056</v>
      </c>
      <c r="S13" s="199" t="s">
        <v>115</v>
      </c>
      <c r="T13" s="13">
        <v>9709242760</v>
      </c>
      <c r="U13" s="199" t="s">
        <v>115</v>
      </c>
      <c r="V13" s="13">
        <v>29270960682</v>
      </c>
      <c r="W13" s="199" t="s">
        <v>115</v>
      </c>
      <c r="X13" s="13">
        <v>4670262555</v>
      </c>
      <c r="Y13" s="199" t="s">
        <v>115</v>
      </c>
      <c r="Z13" s="13">
        <v>6256992690</v>
      </c>
      <c r="AA13" s="199" t="s">
        <v>115</v>
      </c>
      <c r="AB13" s="13">
        <v>5386616685</v>
      </c>
      <c r="AC13" s="199" t="s">
        <v>115</v>
      </c>
      <c r="AD13" s="13">
        <v>11450981437</v>
      </c>
      <c r="AE13" s="199" t="s">
        <v>115</v>
      </c>
      <c r="AF13" s="13">
        <v>12407581145</v>
      </c>
      <c r="AG13" s="199" t="s">
        <v>115</v>
      </c>
      <c r="AH13" s="13">
        <v>10111333791</v>
      </c>
      <c r="AI13" s="311"/>
      <c r="AJ13" s="311"/>
    </row>
    <row r="14" spans="1:36" ht="24.75" customHeight="1" x14ac:dyDescent="0.2">
      <c r="A14" s="374"/>
      <c r="B14" s="312" t="s">
        <v>944</v>
      </c>
      <c r="C14" s="199" t="str">
        <f>+C13</f>
        <v>SI</v>
      </c>
      <c r="D14" s="317">
        <v>10.867441743154666</v>
      </c>
      <c r="E14" s="199" t="str">
        <f>E13</f>
        <v>SI</v>
      </c>
      <c r="F14" s="318">
        <v>21.83122312841315</v>
      </c>
      <c r="G14" s="199" t="str">
        <f>G13</f>
        <v>SI</v>
      </c>
      <c r="H14" s="318">
        <v>13.011254880113277</v>
      </c>
      <c r="I14" s="199" t="str">
        <f>I13</f>
        <v>SI</v>
      </c>
      <c r="J14" s="319">
        <v>45.032951375305387</v>
      </c>
      <c r="K14" s="199" t="str">
        <f>K13</f>
        <v>SI</v>
      </c>
      <c r="L14" s="319">
        <v>284.88688849784</v>
      </c>
      <c r="M14" s="199" t="s">
        <v>115</v>
      </c>
      <c r="N14" s="320">
        <v>13.56543743547725</v>
      </c>
      <c r="O14" s="199" t="s">
        <v>115</v>
      </c>
      <c r="P14" s="320">
        <v>28.297486194375601</v>
      </c>
      <c r="Q14" s="199" t="s">
        <v>115</v>
      </c>
      <c r="R14" s="318">
        <v>53.797466967447313</v>
      </c>
      <c r="S14" s="199" t="s">
        <v>115</v>
      </c>
      <c r="T14" s="319">
        <v>18.110709560563155</v>
      </c>
      <c r="U14" s="199" t="s">
        <v>115</v>
      </c>
      <c r="V14" s="319">
        <v>9.464007816052888</v>
      </c>
      <c r="W14" s="199" t="str">
        <f>W13</f>
        <v>SI</v>
      </c>
      <c r="X14" s="319">
        <v>76.345033542150503</v>
      </c>
      <c r="Y14" s="199" t="s">
        <v>115</v>
      </c>
      <c r="Z14" s="319">
        <v>209.28484096054973</v>
      </c>
      <c r="AA14" s="199" t="s">
        <v>115</v>
      </c>
      <c r="AB14" s="319">
        <v>182.70600399787162</v>
      </c>
      <c r="AC14" s="199" t="s">
        <v>115</v>
      </c>
      <c r="AD14" s="319">
        <v>839.79028898364504</v>
      </c>
      <c r="AE14" s="199" t="s">
        <v>115</v>
      </c>
      <c r="AF14" s="319">
        <v>49.230842722147045</v>
      </c>
      <c r="AG14" s="199" t="s">
        <v>115</v>
      </c>
      <c r="AH14" s="321">
        <v>55.57538122443016</v>
      </c>
      <c r="AI14" s="311"/>
      <c r="AJ14" s="311"/>
    </row>
    <row r="15" spans="1:36" ht="24.75" customHeight="1" x14ac:dyDescent="0.2">
      <c r="A15" s="374"/>
      <c r="B15" s="312" t="s">
        <v>945</v>
      </c>
      <c r="C15" s="199" t="str">
        <f t="shared" ref="C15:C17" si="0">+C14</f>
        <v>SI</v>
      </c>
      <c r="D15" s="322">
        <v>0.44297459731078204</v>
      </c>
      <c r="E15" s="199" t="str">
        <f>E14</f>
        <v>SI</v>
      </c>
      <c r="F15" s="323">
        <v>0.29041103249504546</v>
      </c>
      <c r="G15" s="199" t="str">
        <f>G14</f>
        <v>SI</v>
      </c>
      <c r="H15" s="322">
        <v>0.27347865042827496</v>
      </c>
      <c r="I15" s="199" t="str">
        <f>I14</f>
        <v>SI</v>
      </c>
      <c r="J15" s="322">
        <v>0.37844555276615433</v>
      </c>
      <c r="K15" s="199" t="str">
        <f>K14</f>
        <v>SI</v>
      </c>
      <c r="L15" s="322">
        <v>9.7969599185292102E-3</v>
      </c>
      <c r="M15" s="199" t="s">
        <v>115</v>
      </c>
      <c r="N15" s="322">
        <v>0.27561977404140298</v>
      </c>
      <c r="O15" s="199" t="s">
        <v>115</v>
      </c>
      <c r="P15" s="322">
        <v>0.15837674781704358</v>
      </c>
      <c r="Q15" s="199" t="s">
        <v>115</v>
      </c>
      <c r="R15" s="322">
        <v>0.30154651568595553</v>
      </c>
      <c r="S15" s="199" t="s">
        <v>115</v>
      </c>
      <c r="T15" s="322">
        <v>0.15751634284952815</v>
      </c>
      <c r="U15" s="199" t="s">
        <v>115</v>
      </c>
      <c r="V15" s="322">
        <v>0.42929433538828921</v>
      </c>
      <c r="W15" s="199" t="str">
        <f>W14</f>
        <v>SI</v>
      </c>
      <c r="X15" s="322">
        <v>2.0948427749047288E-2</v>
      </c>
      <c r="Y15" s="199" t="s">
        <v>115</v>
      </c>
      <c r="Z15" s="322">
        <v>0.32887905413736934</v>
      </c>
      <c r="AA15" s="199" t="s">
        <v>115</v>
      </c>
      <c r="AB15" s="322">
        <v>0.1824101253305235</v>
      </c>
      <c r="AC15" s="199" t="s">
        <v>115</v>
      </c>
      <c r="AD15" s="322">
        <v>3.19741860678628E-2</v>
      </c>
      <c r="AE15" s="199" t="s">
        <v>115</v>
      </c>
      <c r="AF15" s="322">
        <v>0.42978008809801233</v>
      </c>
      <c r="AG15" s="199" t="s">
        <v>115</v>
      </c>
      <c r="AH15" s="322">
        <v>0.26478612186914907</v>
      </c>
      <c r="AI15" s="311"/>
      <c r="AJ15" s="311"/>
    </row>
    <row r="16" spans="1:36" ht="24.75" customHeight="1" x14ac:dyDescent="0.2">
      <c r="A16" s="374"/>
      <c r="B16" s="312" t="s">
        <v>946</v>
      </c>
      <c r="C16" s="199" t="str">
        <f t="shared" si="0"/>
        <v>SI</v>
      </c>
      <c r="D16" s="13">
        <v>5054246189</v>
      </c>
      <c r="E16" s="199" t="str">
        <f>E15</f>
        <v>SI</v>
      </c>
      <c r="F16" s="13">
        <v>4379960561</v>
      </c>
      <c r="G16" s="199" t="s">
        <v>114</v>
      </c>
      <c r="H16" s="13">
        <v>2982852768</v>
      </c>
      <c r="I16" s="199" t="str">
        <f>I15</f>
        <v>SI</v>
      </c>
      <c r="J16" s="13">
        <v>5001329343</v>
      </c>
      <c r="K16" s="199" t="str">
        <f>K15</f>
        <v>SI</v>
      </c>
      <c r="L16" s="13">
        <v>7230052138</v>
      </c>
      <c r="M16" s="199" t="s">
        <v>115</v>
      </c>
      <c r="N16" s="13">
        <v>6675700089</v>
      </c>
      <c r="O16" s="199" t="s">
        <v>115</v>
      </c>
      <c r="P16" s="13">
        <v>6788061589</v>
      </c>
      <c r="Q16" s="199" t="s">
        <v>115</v>
      </c>
      <c r="R16" s="13">
        <v>6633576776</v>
      </c>
      <c r="S16" s="199" t="s">
        <v>115</v>
      </c>
      <c r="T16" s="13">
        <v>16387000607</v>
      </c>
      <c r="U16" s="199" t="s">
        <v>115</v>
      </c>
      <c r="V16" s="13">
        <v>28420028854</v>
      </c>
      <c r="W16" s="199" t="str">
        <f>W15</f>
        <v>SI</v>
      </c>
      <c r="X16" s="13">
        <v>6463423724</v>
      </c>
      <c r="Y16" s="199" t="s">
        <v>115</v>
      </c>
      <c r="Z16" s="13">
        <v>7338745599</v>
      </c>
      <c r="AA16" s="199" t="s">
        <v>115</v>
      </c>
      <c r="AB16" s="13">
        <v>7330025706</v>
      </c>
      <c r="AC16" s="199" t="s">
        <v>115</v>
      </c>
      <c r="AD16" s="13">
        <v>12122826955</v>
      </c>
      <c r="AE16" s="199" t="s">
        <v>115</v>
      </c>
      <c r="AF16" s="13">
        <v>12127451581</v>
      </c>
      <c r="AG16" s="199" t="s">
        <v>115</v>
      </c>
      <c r="AH16" s="13">
        <v>18455477582</v>
      </c>
      <c r="AI16" s="311"/>
      <c r="AJ16" s="311"/>
    </row>
    <row r="17" spans="1:36" ht="24.75" customHeight="1" x14ac:dyDescent="0.2">
      <c r="A17" s="313"/>
      <c r="B17" s="312" t="s">
        <v>947</v>
      </c>
      <c r="C17" s="199" t="str">
        <f t="shared" si="0"/>
        <v>SI</v>
      </c>
      <c r="D17" s="324">
        <v>59.120518079121787</v>
      </c>
      <c r="E17" s="199" t="str">
        <f>E16</f>
        <v>SI</v>
      </c>
      <c r="F17" s="325">
        <v>4032296.0165083893</v>
      </c>
      <c r="G17" s="199" t="s">
        <v>115</v>
      </c>
      <c r="H17" s="13">
        <v>26841246.731271967</v>
      </c>
      <c r="I17" s="199" t="str">
        <f>I16</f>
        <v>SI</v>
      </c>
      <c r="J17" s="320">
        <v>47.058495665786822</v>
      </c>
      <c r="K17" s="199" t="str">
        <f>K16</f>
        <v>SI</v>
      </c>
      <c r="L17" s="320">
        <v>58.937230197353969</v>
      </c>
      <c r="M17" s="199" t="s">
        <v>115</v>
      </c>
      <c r="N17" s="320">
        <v>3.7119703235104726</v>
      </c>
      <c r="O17" s="199" t="s">
        <v>115</v>
      </c>
      <c r="P17" s="320">
        <v>8.1489402441764458</v>
      </c>
      <c r="Q17" s="199" t="s">
        <v>115</v>
      </c>
      <c r="R17" s="320">
        <v>49.087587727666623</v>
      </c>
      <c r="S17" s="199" t="s">
        <v>115</v>
      </c>
      <c r="T17" s="320">
        <v>402.92278572573287</v>
      </c>
      <c r="U17" s="199" t="s">
        <v>115</v>
      </c>
      <c r="V17" s="320">
        <v>5586.8601338398448</v>
      </c>
      <c r="W17" s="199" t="s">
        <v>115</v>
      </c>
      <c r="X17" s="320">
        <v>1940.0954653837937</v>
      </c>
      <c r="Y17" s="199" t="s">
        <v>115</v>
      </c>
      <c r="Z17" s="320">
        <v>48.024712020189938</v>
      </c>
      <c r="AA17" s="199" t="s">
        <v>115</v>
      </c>
      <c r="AB17" s="320">
        <v>130.16630066865028</v>
      </c>
      <c r="AC17" s="199" t="s">
        <v>115</v>
      </c>
      <c r="AD17" s="320">
        <v>166.91447482062631</v>
      </c>
      <c r="AE17" s="199" t="s">
        <v>115</v>
      </c>
      <c r="AF17" s="320">
        <v>36.698097789063858</v>
      </c>
      <c r="AG17" s="199" t="s">
        <v>115</v>
      </c>
      <c r="AH17" s="320">
        <v>12.402290333429985</v>
      </c>
      <c r="AI17" s="311"/>
      <c r="AJ17" s="311"/>
    </row>
    <row r="18" spans="1:36" ht="60.75" customHeight="1" x14ac:dyDescent="0.2">
      <c r="A18" s="313">
        <v>4.4000000000000004</v>
      </c>
      <c r="B18" s="326" t="s">
        <v>948</v>
      </c>
      <c r="C18" s="199" t="s">
        <v>115</v>
      </c>
      <c r="D18" s="13">
        <f>+'CHEQUEO Kr'!U52</f>
        <v>24705475907.657753</v>
      </c>
      <c r="E18" s="13" t="s">
        <v>115</v>
      </c>
      <c r="F18" s="13">
        <f>+'CHEQUEO Kr'!U95</f>
        <v>18438818113.19622</v>
      </c>
      <c r="G18" s="199"/>
      <c r="H18" s="13"/>
      <c r="I18" s="199" t="s">
        <v>115</v>
      </c>
      <c r="J18" s="13">
        <f>+'CHEQUEO Kr'!U132</f>
        <v>20343406618.785713</v>
      </c>
      <c r="K18" s="199" t="s">
        <v>115</v>
      </c>
      <c r="L18" s="13">
        <f>+'CHEQUEO Kr'!U166</f>
        <v>16500610528.204826</v>
      </c>
      <c r="M18" s="199" t="s">
        <v>115</v>
      </c>
      <c r="N18" s="13">
        <f>+'CHEQUEO Kr'!U204</f>
        <v>25255268661.221588</v>
      </c>
      <c r="O18" s="199" t="s">
        <v>114</v>
      </c>
      <c r="P18" s="351" t="s">
        <v>926</v>
      </c>
      <c r="Q18" s="199" t="s">
        <v>115</v>
      </c>
      <c r="R18" s="13">
        <f>+'CHEQUEO Kr'!U277</f>
        <v>17343637341.548004</v>
      </c>
      <c r="S18" s="199" t="s">
        <v>114</v>
      </c>
      <c r="T18" s="351" t="s">
        <v>1017</v>
      </c>
      <c r="U18" s="199" t="s">
        <v>115</v>
      </c>
      <c r="V18" s="13">
        <f>+'CHEQUEO Kr'!U379</f>
        <v>62978636882.141502</v>
      </c>
      <c r="W18" s="199" t="s">
        <v>115</v>
      </c>
      <c r="X18" s="13">
        <f>+'CHEQUEO Kr'!U428</f>
        <v>14779210246.261265</v>
      </c>
      <c r="Y18" s="199" t="s">
        <v>115</v>
      </c>
      <c r="Z18" s="13">
        <f>+'CHEQUEO Kr'!U465</f>
        <v>9189664981.6475563</v>
      </c>
      <c r="AA18" s="199" t="s">
        <v>115</v>
      </c>
      <c r="AB18" s="13">
        <f>+'CHEQUEO Kr'!U509</f>
        <v>21160910938.180161</v>
      </c>
      <c r="AC18" s="199" t="s">
        <v>115</v>
      </c>
      <c r="AD18" s="13">
        <f>+'CHEQUEO Kr'!U547</f>
        <v>16249952852.144444</v>
      </c>
      <c r="AE18" s="199" t="s">
        <v>115</v>
      </c>
      <c r="AF18" s="13">
        <f>+'CHEQUEO Kr'!U602</f>
        <v>79109094048.80957</v>
      </c>
      <c r="AG18" s="199" t="s">
        <v>115</v>
      </c>
      <c r="AH18" s="13">
        <f>+'CHEQUEO Kr'!U643</f>
        <v>13237395119.5625</v>
      </c>
    </row>
    <row r="19" spans="1:36" ht="13.5" customHeight="1" x14ac:dyDescent="0.2">
      <c r="A19" s="313">
        <v>4.5</v>
      </c>
      <c r="B19" s="202" t="s">
        <v>949</v>
      </c>
      <c r="C19" s="310"/>
      <c r="D19" s="327"/>
      <c r="E19" s="327"/>
      <c r="F19" s="327"/>
      <c r="G19" s="310"/>
      <c r="H19" s="327"/>
      <c r="I19" s="310"/>
      <c r="J19" s="327"/>
      <c r="K19" s="310"/>
      <c r="L19" s="327"/>
      <c r="M19" s="199"/>
      <c r="N19" s="13"/>
      <c r="O19" s="199"/>
      <c r="P19" s="13"/>
      <c r="Q19" s="199"/>
      <c r="R19" s="13"/>
      <c r="S19" s="199"/>
      <c r="T19" s="13"/>
      <c r="U19" s="199"/>
      <c r="V19" s="13"/>
      <c r="W19" s="310"/>
      <c r="X19" s="327"/>
      <c r="Y19" s="310"/>
      <c r="Z19" s="327"/>
      <c r="AA19" s="310"/>
      <c r="AB19" s="327"/>
      <c r="AC19" s="199"/>
      <c r="AD19" s="13"/>
      <c r="AE19" s="310"/>
      <c r="AF19" s="327"/>
      <c r="AG19" s="199"/>
      <c r="AH19" s="13"/>
      <c r="AI19" s="311"/>
      <c r="AJ19" s="311"/>
    </row>
    <row r="20" spans="1:36" ht="24" customHeight="1" x14ac:dyDescent="0.2">
      <c r="A20" s="313"/>
      <c r="B20" s="326" t="s">
        <v>950</v>
      </c>
      <c r="C20" s="199" t="s">
        <v>115</v>
      </c>
      <c r="D20" s="328">
        <v>0.31173586104293</v>
      </c>
      <c r="E20" s="199" t="s">
        <v>115</v>
      </c>
      <c r="F20" s="328">
        <v>0.29757487857538634</v>
      </c>
      <c r="G20" s="13" t="s">
        <v>115</v>
      </c>
      <c r="H20" s="328">
        <v>0.15198064722329807</v>
      </c>
      <c r="I20" s="13" t="str">
        <f>I17</f>
        <v>SI</v>
      </c>
      <c r="J20" s="328">
        <v>0.26910106194877698</v>
      </c>
      <c r="K20" s="13" t="s">
        <v>115</v>
      </c>
      <c r="L20" s="328">
        <v>0.18813312833187945</v>
      </c>
      <c r="M20" s="199" t="s">
        <v>115</v>
      </c>
      <c r="N20" s="328">
        <v>0.14393681566677854</v>
      </c>
      <c r="O20" s="199" t="s">
        <v>115</v>
      </c>
      <c r="P20" s="328">
        <v>0.19479301178777095</v>
      </c>
      <c r="Q20" s="199" t="s">
        <v>115</v>
      </c>
      <c r="R20" s="328">
        <v>0.326044650934046</v>
      </c>
      <c r="S20" s="13" t="s">
        <v>115</v>
      </c>
      <c r="T20" s="328">
        <v>8.3510902809974336E-2</v>
      </c>
      <c r="U20" s="13" t="s">
        <v>115</v>
      </c>
      <c r="V20" s="328">
        <v>0.25371159196786786</v>
      </c>
      <c r="W20" s="13" t="s">
        <v>115</v>
      </c>
      <c r="X20" s="328">
        <v>0.44105013321482989</v>
      </c>
      <c r="Y20" s="199" t="s">
        <v>115</v>
      </c>
      <c r="Z20" s="328">
        <v>0.17129728669240568</v>
      </c>
      <c r="AA20" s="13" t="s">
        <v>115</v>
      </c>
      <c r="AB20" s="328">
        <v>0.26359972494837969</v>
      </c>
      <c r="AC20" s="199" t="s">
        <v>115</v>
      </c>
      <c r="AD20" s="328">
        <v>0.22132600724489179</v>
      </c>
      <c r="AE20" s="199" t="s">
        <v>115</v>
      </c>
      <c r="AF20" s="328">
        <v>0.38767486786275496</v>
      </c>
      <c r="AG20" s="199" t="s">
        <v>115</v>
      </c>
      <c r="AH20" s="321">
        <v>0.18403221704237738</v>
      </c>
      <c r="AI20" s="311"/>
      <c r="AJ20" s="311"/>
    </row>
    <row r="21" spans="1:36" ht="24" customHeight="1" x14ac:dyDescent="0.2">
      <c r="A21" s="313"/>
      <c r="B21" s="326" t="s">
        <v>951</v>
      </c>
      <c r="C21" s="199" t="str">
        <f>+C20</f>
        <v>SI</v>
      </c>
      <c r="D21" s="328">
        <v>0.16826364354256529</v>
      </c>
      <c r="E21" s="329" t="str">
        <f>E20</f>
        <v>SI</v>
      </c>
      <c r="F21" s="328">
        <v>0.20170857767597938</v>
      </c>
      <c r="G21" s="13" t="s">
        <v>115</v>
      </c>
      <c r="H21" s="328">
        <v>0.1041586019193104</v>
      </c>
      <c r="I21" s="329" t="str">
        <f>I20</f>
        <v>SI</v>
      </c>
      <c r="J21" s="328">
        <v>0.1542599301081754</v>
      </c>
      <c r="K21" s="329" t="str">
        <f>K20</f>
        <v>SI</v>
      </c>
      <c r="L21" s="328">
        <v>0.18565257909214897</v>
      </c>
      <c r="M21" s="199" t="s">
        <v>115</v>
      </c>
      <c r="N21" s="328">
        <v>9.967858911020544E-2</v>
      </c>
      <c r="O21" s="199" t="s">
        <v>115</v>
      </c>
      <c r="P21" s="328">
        <v>0.16399721794435002</v>
      </c>
      <c r="Q21" s="199" t="s">
        <v>115</v>
      </c>
      <c r="R21" s="328">
        <v>0.23957461104518249</v>
      </c>
      <c r="S21" s="329" t="s">
        <v>115</v>
      </c>
      <c r="T21" s="328">
        <v>7.7528438933375354E-2</v>
      </c>
      <c r="U21" s="329" t="s">
        <v>115</v>
      </c>
      <c r="V21" s="328">
        <v>0.12173098182208086</v>
      </c>
      <c r="W21" s="329" t="str">
        <f>W20</f>
        <v>SI</v>
      </c>
      <c r="X21" s="328">
        <v>0.42954648378014726</v>
      </c>
      <c r="Y21" s="199" t="s">
        <v>115</v>
      </c>
      <c r="Z21" s="328">
        <v>0.11488106221982859</v>
      </c>
      <c r="AA21" s="329" t="s">
        <v>115</v>
      </c>
      <c r="AB21" s="328">
        <v>0.20593182835449456</v>
      </c>
      <c r="AC21" s="329" t="s">
        <v>115</v>
      </c>
      <c r="AD21" s="328">
        <v>0.2154453540150017</v>
      </c>
      <c r="AE21" s="329" t="s">
        <v>115</v>
      </c>
      <c r="AF21" s="328">
        <v>0.20400327802542678</v>
      </c>
      <c r="AG21" s="199" t="s">
        <v>115</v>
      </c>
      <c r="AH21" s="321">
        <v>0.11733098566977</v>
      </c>
      <c r="AI21" s="311"/>
      <c r="AJ21" s="311"/>
    </row>
    <row r="22" spans="1:36" hidden="1" x14ac:dyDescent="0.2">
      <c r="A22" s="313">
        <v>4.5999999999999996</v>
      </c>
      <c r="B22" s="205" t="s">
        <v>952</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row>
    <row r="23" spans="1:36" hidden="1" x14ac:dyDescent="0.2">
      <c r="A23" s="313" t="s">
        <v>953</v>
      </c>
      <c r="B23" s="331" t="s">
        <v>29</v>
      </c>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row>
    <row r="24" spans="1:36" ht="63.75" hidden="1" x14ac:dyDescent="0.2">
      <c r="A24" s="313"/>
      <c r="B24" s="326" t="s">
        <v>954</v>
      </c>
      <c r="C24" s="199" t="s">
        <v>955</v>
      </c>
      <c r="D24" s="13">
        <f>[3]PFM!D8</f>
        <v>5623338073.8538179</v>
      </c>
      <c r="E24" s="13" t="s">
        <v>956</v>
      </c>
      <c r="F24" s="45">
        <f>[3]PFM!F8</f>
        <v>16831728694.758698</v>
      </c>
      <c r="G24" s="199" t="s">
        <v>957</v>
      </c>
      <c r="H24" s="13">
        <f>[3]PFM!H8</f>
        <v>6692530559.6800117</v>
      </c>
      <c r="I24" s="199" t="s">
        <v>958</v>
      </c>
      <c r="J24" s="13">
        <f>[3]PFM!J8</f>
        <v>5783802580.2775249</v>
      </c>
      <c r="K24" s="199" t="s">
        <v>959</v>
      </c>
      <c r="L24" s="13">
        <f>+[3]PFM!L8</f>
        <v>4821786730.7590313</v>
      </c>
      <c r="M24" s="199"/>
      <c r="N24" s="13"/>
      <c r="O24" s="199"/>
      <c r="P24" s="13"/>
      <c r="Q24" s="199"/>
      <c r="R24" s="13"/>
      <c r="S24" s="199"/>
      <c r="T24" s="13"/>
      <c r="U24" s="199"/>
      <c r="V24" s="13"/>
      <c r="W24" s="199" t="s">
        <v>960</v>
      </c>
      <c r="X24" s="13">
        <f>[3]PFM!X8</f>
        <v>28213073424.843189</v>
      </c>
      <c r="Y24" s="199"/>
      <c r="Z24" s="13"/>
      <c r="AA24" s="199"/>
      <c r="AB24" s="13"/>
      <c r="AC24" s="199" t="s">
        <v>961</v>
      </c>
      <c r="AD24" s="13">
        <f>[3]PFM!AD8</f>
        <v>30400709907.896366</v>
      </c>
      <c r="AE24" s="199" t="s">
        <v>962</v>
      </c>
      <c r="AF24" s="13">
        <f>[3]PFM!AF8</f>
        <v>74955806173.406784</v>
      </c>
      <c r="AG24" s="199"/>
      <c r="AH24" s="13"/>
    </row>
    <row r="25" spans="1:36" ht="63.75" hidden="1" x14ac:dyDescent="0.2">
      <c r="A25" s="313"/>
      <c r="B25" s="333" t="s">
        <v>963</v>
      </c>
      <c r="C25" s="17" t="str">
        <f>C24</f>
        <v>SI, FOLIOS 60-78</v>
      </c>
      <c r="D25" s="13">
        <f>[3]PFM!D9</f>
        <v>790393302.73645663</v>
      </c>
      <c r="E25" s="13" t="str">
        <f>E24</f>
        <v>SI, FOLIOS 229-259</v>
      </c>
      <c r="F25" s="45">
        <f>[3]PFM!F9</f>
        <v>1734504989.2279019</v>
      </c>
      <c r="G25" s="199" t="str">
        <f>G24</f>
        <v>SI, FOLIOS 94-109</v>
      </c>
      <c r="H25" s="13">
        <f>[3]PFM!H9</f>
        <v>849976967.36593485</v>
      </c>
      <c r="I25" s="199" t="str">
        <f>I24</f>
        <v>SI, FOLIOS 102-134</v>
      </c>
      <c r="J25" s="13">
        <f>[3]PFM!J9</f>
        <v>826257511.46821785</v>
      </c>
      <c r="K25" s="199" t="str">
        <f>K24</f>
        <v xml:space="preserve">FOLIOS 165-261. ACTA DE LIQUIDACIÓN CTTO No. 3 INCOMPLETA </v>
      </c>
      <c r="L25" s="13">
        <f>+[3]PFM!L9</f>
        <v>807939412.87260425</v>
      </c>
      <c r="M25" s="199"/>
      <c r="N25" s="13">
        <f>0.2*8634189187</f>
        <v>1726837837.4000001</v>
      </c>
      <c r="O25" s="199"/>
      <c r="P25" s="13"/>
      <c r="Q25" s="199"/>
      <c r="R25" s="13"/>
      <c r="S25" s="199"/>
      <c r="T25" s="13"/>
      <c r="U25" s="199"/>
      <c r="V25" s="13"/>
      <c r="W25" s="199" t="str">
        <f>W24</f>
        <v>SI, FOLIOS 164-174</v>
      </c>
      <c r="X25" s="13">
        <f>[3]PFM!X9</f>
        <v>1497978944.7498837</v>
      </c>
      <c r="Y25" s="199"/>
      <c r="Z25" s="13"/>
      <c r="AA25" s="199"/>
      <c r="AB25" s="13"/>
      <c r="AC25" s="199" t="str">
        <f>AC24</f>
        <v>SI, FOLIOS 171-211</v>
      </c>
      <c r="AD25" s="13">
        <f>[3]PFM!AD9</f>
        <v>1979317556.2221208</v>
      </c>
      <c r="AE25" s="199" t="str">
        <f>AE24</f>
        <v>SI, FOLIOS 134-189</v>
      </c>
      <c r="AF25" s="13">
        <f>[3]PFM!AF9</f>
        <v>1615364962.222003</v>
      </c>
      <c r="AG25" s="199"/>
      <c r="AH25" s="12"/>
    </row>
    <row r="26" spans="1:36" ht="27" hidden="1" customHeight="1" x14ac:dyDescent="0.2">
      <c r="A26" s="313"/>
      <c r="B26" s="334" t="s">
        <v>964</v>
      </c>
      <c r="C26" s="265" t="s">
        <v>4</v>
      </c>
      <c r="D26" s="265" t="s">
        <v>4</v>
      </c>
      <c r="E26" s="13" t="str">
        <f t="shared" ref="E26:E27" si="1">E25</f>
        <v>SI, FOLIOS 229-259</v>
      </c>
      <c r="F26" s="265" t="s">
        <v>1</v>
      </c>
      <c r="G26" s="265" t="s">
        <v>4</v>
      </c>
      <c r="H26" s="265" t="s">
        <v>4</v>
      </c>
      <c r="I26" s="265" t="s">
        <v>4</v>
      </c>
      <c r="J26" s="265" t="s">
        <v>4</v>
      </c>
      <c r="K26" s="265" t="s">
        <v>4</v>
      </c>
      <c r="L26" s="265" t="s">
        <v>4</v>
      </c>
      <c r="M26" s="265"/>
      <c r="N26" s="265"/>
      <c r="O26" s="199"/>
      <c r="P26" s="199"/>
      <c r="Q26" s="199"/>
      <c r="R26" s="265"/>
      <c r="S26" s="13"/>
      <c r="T26" s="265"/>
      <c r="U26" s="199"/>
      <c r="V26" s="199"/>
      <c r="W26" s="13" t="s">
        <v>965</v>
      </c>
      <c r="X26" s="265" t="s">
        <v>4</v>
      </c>
      <c r="Y26" s="199"/>
      <c r="Z26" s="199"/>
      <c r="AA26" s="13"/>
      <c r="AB26" s="265"/>
      <c r="AC26" s="199" t="s">
        <v>4</v>
      </c>
      <c r="AD26" s="199" t="s">
        <v>4</v>
      </c>
      <c r="AE26" s="199" t="s">
        <v>4</v>
      </c>
      <c r="AF26" s="199" t="s">
        <v>4</v>
      </c>
      <c r="AG26" s="199"/>
      <c r="AH26" s="199"/>
    </row>
    <row r="27" spans="1:36" ht="51" hidden="1" x14ac:dyDescent="0.2">
      <c r="A27" s="313"/>
      <c r="B27" s="334" t="s">
        <v>966</v>
      </c>
      <c r="C27" s="17" t="str">
        <f>C26</f>
        <v>N/A</v>
      </c>
      <c r="D27" s="265" t="s">
        <v>4</v>
      </c>
      <c r="E27" s="13" t="str">
        <f t="shared" si="1"/>
        <v>SI, FOLIOS 229-259</v>
      </c>
      <c r="F27" s="265" t="s">
        <v>1</v>
      </c>
      <c r="G27" s="265" t="s">
        <v>4</v>
      </c>
      <c r="H27" s="265" t="s">
        <v>4</v>
      </c>
      <c r="I27" s="265" t="s">
        <v>4</v>
      </c>
      <c r="J27" s="265" t="s">
        <v>4</v>
      </c>
      <c r="K27" s="265" t="s">
        <v>4</v>
      </c>
      <c r="L27" s="265" t="s">
        <v>4</v>
      </c>
      <c r="M27" s="265"/>
      <c r="N27" s="265"/>
      <c r="O27" s="199"/>
      <c r="P27" s="199"/>
      <c r="Q27" s="199"/>
      <c r="R27" s="265"/>
      <c r="S27" s="17"/>
      <c r="T27" s="265"/>
      <c r="U27" s="199"/>
      <c r="V27" s="199"/>
      <c r="W27" s="17" t="str">
        <f>+W24</f>
        <v>SI, FOLIOS 164-174</v>
      </c>
      <c r="X27" s="265" t="s">
        <v>4</v>
      </c>
      <c r="Y27" s="199"/>
      <c r="Z27" s="199"/>
      <c r="AA27" s="17"/>
      <c r="AB27" s="265"/>
      <c r="AC27" s="199" t="s">
        <v>4</v>
      </c>
      <c r="AD27" s="199" t="s">
        <v>4</v>
      </c>
      <c r="AE27" s="199" t="s">
        <v>4</v>
      </c>
      <c r="AF27" s="199" t="s">
        <v>4</v>
      </c>
      <c r="AG27" s="199"/>
      <c r="AH27" s="199"/>
    </row>
    <row r="28" spans="1:36" ht="38.25" hidden="1" x14ac:dyDescent="0.2">
      <c r="A28" s="313"/>
      <c r="B28" s="334" t="s">
        <v>57</v>
      </c>
      <c r="C28" s="17"/>
      <c r="D28" s="265"/>
      <c r="E28" s="13"/>
      <c r="F28" s="265"/>
      <c r="G28" s="265"/>
      <c r="H28" s="265"/>
      <c r="I28" s="265"/>
      <c r="J28" s="265"/>
      <c r="K28" s="310" t="s">
        <v>967</v>
      </c>
      <c r="L28" s="265"/>
      <c r="M28" s="265"/>
      <c r="N28" s="265"/>
      <c r="O28" s="199"/>
      <c r="P28" s="199"/>
      <c r="Q28" s="199"/>
      <c r="R28" s="265"/>
      <c r="S28" s="17"/>
      <c r="T28" s="265"/>
      <c r="U28" s="199"/>
      <c r="V28" s="199"/>
      <c r="W28" s="17"/>
      <c r="X28" s="265"/>
      <c r="Y28" s="199"/>
      <c r="Z28" s="199"/>
      <c r="AA28" s="17"/>
      <c r="AB28" s="265"/>
      <c r="AC28" s="199"/>
      <c r="AD28" s="199"/>
      <c r="AE28" s="199"/>
      <c r="AF28" s="199"/>
      <c r="AG28" s="199"/>
      <c r="AH28" s="199"/>
    </row>
    <row r="29" spans="1:36" ht="27.75" hidden="1" customHeight="1" x14ac:dyDescent="0.2">
      <c r="A29" s="313">
        <v>4.7</v>
      </c>
      <c r="B29" s="335" t="s">
        <v>39</v>
      </c>
      <c r="C29" s="199" t="s">
        <v>968</v>
      </c>
      <c r="D29" s="199" t="s">
        <v>4</v>
      </c>
      <c r="E29" s="199" t="s">
        <v>969</v>
      </c>
      <c r="F29" s="199" t="s">
        <v>4</v>
      </c>
      <c r="G29" s="336" t="s">
        <v>939</v>
      </c>
      <c r="H29" s="265" t="s">
        <v>4</v>
      </c>
      <c r="I29" s="199" t="s">
        <v>938</v>
      </c>
      <c r="J29" s="199" t="s">
        <v>4</v>
      </c>
      <c r="K29" s="199" t="s">
        <v>970</v>
      </c>
      <c r="L29" s="265" t="s">
        <v>4</v>
      </c>
      <c r="M29" s="199"/>
      <c r="N29" s="199"/>
      <c r="O29" s="265"/>
      <c r="P29" s="265"/>
      <c r="Q29" s="199"/>
      <c r="R29" s="199"/>
      <c r="S29" s="199"/>
      <c r="T29" s="199"/>
      <c r="U29" s="199"/>
      <c r="V29" s="199"/>
      <c r="W29" s="265" t="s">
        <v>940</v>
      </c>
      <c r="X29" s="265" t="s">
        <v>4</v>
      </c>
      <c r="Y29" s="265"/>
      <c r="Z29" s="265"/>
      <c r="AA29" s="265"/>
      <c r="AB29" s="265"/>
      <c r="AC29" s="265" t="s">
        <v>4</v>
      </c>
      <c r="AD29" s="265" t="s">
        <v>4</v>
      </c>
      <c r="AE29" s="265" t="s">
        <v>971</v>
      </c>
      <c r="AF29" s="265" t="s">
        <v>4</v>
      </c>
      <c r="AG29" s="336"/>
      <c r="AH29" s="265"/>
    </row>
    <row r="30" spans="1:36" hidden="1" x14ac:dyDescent="0.2">
      <c r="A30" s="313">
        <v>4.8</v>
      </c>
      <c r="B30" s="335" t="s">
        <v>30</v>
      </c>
      <c r="C30" s="337"/>
      <c r="D30" s="337"/>
      <c r="E30" s="337"/>
      <c r="F30" s="337"/>
      <c r="G30" s="337"/>
      <c r="H30" s="337"/>
      <c r="I30" s="337"/>
      <c r="J30" s="337"/>
      <c r="K30" s="336"/>
      <c r="L30" s="337"/>
      <c r="M30" s="336"/>
      <c r="N30" s="337"/>
      <c r="O30" s="336"/>
      <c r="P30" s="337"/>
      <c r="Q30" s="336"/>
      <c r="R30" s="337"/>
      <c r="S30" s="336"/>
      <c r="T30" s="337"/>
      <c r="U30" s="336"/>
      <c r="V30" s="337"/>
      <c r="W30" s="336"/>
      <c r="X30" s="337"/>
      <c r="Y30" s="336"/>
      <c r="Z30" s="337"/>
      <c r="AA30" s="336"/>
      <c r="AB30" s="337"/>
      <c r="AC30" s="336"/>
      <c r="AD30" s="337"/>
      <c r="AE30" s="336"/>
      <c r="AF30" s="337"/>
      <c r="AG30" s="336"/>
      <c r="AH30" s="337"/>
    </row>
    <row r="31" spans="1:36" ht="33.75" hidden="1" customHeight="1" x14ac:dyDescent="0.2">
      <c r="A31" s="313"/>
      <c r="B31" s="326" t="s">
        <v>972</v>
      </c>
      <c r="C31" s="199" t="s">
        <v>973</v>
      </c>
      <c r="D31" s="199" t="s">
        <v>4</v>
      </c>
      <c r="E31" s="199" t="s">
        <v>974</v>
      </c>
      <c r="F31" s="263" t="s">
        <v>975</v>
      </c>
      <c r="G31" s="199" t="s">
        <v>976</v>
      </c>
      <c r="H31" s="199" t="s">
        <v>4</v>
      </c>
      <c r="I31" s="199" t="s">
        <v>977</v>
      </c>
      <c r="J31" s="199" t="s">
        <v>4</v>
      </c>
      <c r="K31" s="199" t="s">
        <v>978</v>
      </c>
      <c r="L31" s="199" t="s">
        <v>4</v>
      </c>
      <c r="M31" s="375" t="s">
        <v>979</v>
      </c>
      <c r="N31" s="376"/>
      <c r="O31" s="375" t="s">
        <v>980</v>
      </c>
      <c r="P31" s="376"/>
      <c r="Q31" s="375" t="s">
        <v>981</v>
      </c>
      <c r="R31" s="376"/>
      <c r="S31" s="375" t="s">
        <v>982</v>
      </c>
      <c r="T31" s="376"/>
      <c r="U31" s="375" t="s">
        <v>983</v>
      </c>
      <c r="V31" s="376"/>
      <c r="W31" s="199" t="s">
        <v>984</v>
      </c>
      <c r="X31" s="199" t="s">
        <v>4</v>
      </c>
      <c r="Y31" s="375" t="s">
        <v>985</v>
      </c>
      <c r="Z31" s="376"/>
      <c r="AA31" s="375" t="s">
        <v>986</v>
      </c>
      <c r="AB31" s="376"/>
      <c r="AC31" s="199" t="s">
        <v>987</v>
      </c>
      <c r="AD31" s="265" t="s">
        <v>4</v>
      </c>
      <c r="AE31" s="199" t="s">
        <v>988</v>
      </c>
      <c r="AF31" s="265" t="s">
        <v>4</v>
      </c>
      <c r="AG31" s="375" t="s">
        <v>989</v>
      </c>
      <c r="AH31" s="376"/>
    </row>
    <row r="32" spans="1:36" ht="33.75" hidden="1" customHeight="1" x14ac:dyDescent="0.2">
      <c r="A32" s="313"/>
      <c r="B32" s="326" t="s">
        <v>990</v>
      </c>
      <c r="C32" s="199" t="s">
        <v>991</v>
      </c>
      <c r="D32" s="263" t="s">
        <v>992</v>
      </c>
      <c r="E32" s="199" t="s">
        <v>993</v>
      </c>
      <c r="F32" s="199" t="s">
        <v>4</v>
      </c>
      <c r="G32" s="199" t="s">
        <v>994</v>
      </c>
      <c r="H32" s="199" t="s">
        <v>4</v>
      </c>
      <c r="I32" s="199" t="s">
        <v>995</v>
      </c>
      <c r="J32" s="199" t="s">
        <v>4</v>
      </c>
      <c r="K32" s="199" t="s">
        <v>996</v>
      </c>
      <c r="L32" s="199" t="s">
        <v>4</v>
      </c>
      <c r="M32" s="377"/>
      <c r="N32" s="378"/>
      <c r="O32" s="377"/>
      <c r="P32" s="378"/>
      <c r="Q32" s="377"/>
      <c r="R32" s="378"/>
      <c r="S32" s="377"/>
      <c r="T32" s="378"/>
      <c r="U32" s="377"/>
      <c r="V32" s="378"/>
      <c r="W32" s="199" t="s">
        <v>997</v>
      </c>
      <c r="X32" s="199" t="s">
        <v>4</v>
      </c>
      <c r="Y32" s="377"/>
      <c r="Z32" s="378"/>
      <c r="AA32" s="377"/>
      <c r="AB32" s="378"/>
      <c r="AC32" s="199" t="s">
        <v>998</v>
      </c>
      <c r="AD32" s="265" t="s">
        <v>4</v>
      </c>
      <c r="AE32" s="199" t="s">
        <v>999</v>
      </c>
      <c r="AF32" s="265" t="s">
        <v>4</v>
      </c>
      <c r="AG32" s="377"/>
      <c r="AH32" s="378"/>
    </row>
    <row r="33" spans="1:37" ht="39" hidden="1" customHeight="1" x14ac:dyDescent="0.2">
      <c r="A33" s="313"/>
      <c r="B33" s="326" t="s">
        <v>1000</v>
      </c>
      <c r="C33" s="199" t="s">
        <v>1001</v>
      </c>
      <c r="D33" s="199" t="s">
        <v>4</v>
      </c>
      <c r="E33" s="199" t="s">
        <v>1002</v>
      </c>
      <c r="F33" s="199" t="s">
        <v>4</v>
      </c>
      <c r="G33" s="199" t="s">
        <v>1003</v>
      </c>
      <c r="H33" s="199" t="s">
        <v>4</v>
      </c>
      <c r="I33" s="265" t="s">
        <v>1004</v>
      </c>
      <c r="J33" s="199" t="s">
        <v>4</v>
      </c>
      <c r="K33" s="199" t="s">
        <v>1005</v>
      </c>
      <c r="L33" s="199" t="s">
        <v>4</v>
      </c>
      <c r="M33" s="377"/>
      <c r="N33" s="378"/>
      <c r="O33" s="377"/>
      <c r="P33" s="378"/>
      <c r="Q33" s="377"/>
      <c r="R33" s="378"/>
      <c r="S33" s="377"/>
      <c r="T33" s="378"/>
      <c r="U33" s="377"/>
      <c r="V33" s="378"/>
      <c r="W33" s="199" t="s">
        <v>1006</v>
      </c>
      <c r="X33" s="199" t="s">
        <v>4</v>
      </c>
      <c r="Y33" s="377"/>
      <c r="Z33" s="378"/>
      <c r="AA33" s="377"/>
      <c r="AB33" s="378"/>
      <c r="AC33" s="199" t="s">
        <v>1007</v>
      </c>
      <c r="AD33" s="265" t="s">
        <v>4</v>
      </c>
      <c r="AE33" s="199" t="s">
        <v>1008</v>
      </c>
      <c r="AF33" s="265" t="s">
        <v>4</v>
      </c>
      <c r="AG33" s="377"/>
      <c r="AH33" s="378"/>
    </row>
    <row r="34" spans="1:37" ht="39" hidden="1" customHeight="1" x14ac:dyDescent="0.2">
      <c r="A34" s="313"/>
      <c r="B34" s="338" t="s">
        <v>7</v>
      </c>
      <c r="C34" s="379" t="s">
        <v>1009</v>
      </c>
      <c r="D34" s="380"/>
      <c r="E34" s="379" t="s">
        <v>1010</v>
      </c>
      <c r="F34" s="380"/>
      <c r="G34" s="199" t="s">
        <v>1011</v>
      </c>
      <c r="H34" s="199" t="s">
        <v>1012</v>
      </c>
      <c r="I34" s="199" t="s">
        <v>1013</v>
      </c>
      <c r="J34" s="199" t="s">
        <v>1014</v>
      </c>
      <c r="K34" s="329" t="s">
        <v>1015</v>
      </c>
      <c r="L34" s="199" t="s">
        <v>1012</v>
      </c>
      <c r="M34" s="371"/>
      <c r="N34" s="371"/>
      <c r="O34" s="371"/>
      <c r="P34" s="371"/>
      <c r="Q34" s="371"/>
      <c r="R34" s="371"/>
      <c r="S34" s="371"/>
      <c r="T34" s="371"/>
      <c r="U34" s="329"/>
      <c r="V34" s="199"/>
      <c r="W34" s="283"/>
      <c r="X34" s="199"/>
      <c r="Y34" s="199"/>
      <c r="Z34" s="283"/>
      <c r="AA34" s="283"/>
      <c r="AB34" s="199"/>
      <c r="AC34" s="283"/>
      <c r="AD34" s="199"/>
      <c r="AE34" s="283"/>
      <c r="AF34" s="199"/>
      <c r="AG34" s="283"/>
      <c r="AH34" s="283"/>
    </row>
    <row r="35" spans="1:37" ht="24" customHeight="1" thickBot="1" x14ac:dyDescent="0.25">
      <c r="A35" s="339"/>
      <c r="B35" s="340"/>
      <c r="C35" s="199"/>
      <c r="D35" s="283"/>
      <c r="E35" s="283"/>
      <c r="F35" s="283"/>
      <c r="G35" s="199"/>
      <c r="H35" s="283"/>
      <c r="I35" s="341"/>
      <c r="J35" s="341"/>
      <c r="K35" s="342"/>
      <c r="L35" s="342"/>
      <c r="M35" s="341"/>
      <c r="N35" s="341"/>
      <c r="O35" s="341"/>
      <c r="P35" s="341"/>
      <c r="Q35" s="341"/>
      <c r="R35" s="341"/>
      <c r="S35" s="341"/>
      <c r="T35" s="341"/>
      <c r="U35" s="341"/>
      <c r="V35" s="341"/>
      <c r="W35" s="341"/>
      <c r="X35" s="341"/>
      <c r="Y35" s="341"/>
      <c r="Z35" s="341"/>
      <c r="AA35" s="341"/>
      <c r="AB35" s="341"/>
      <c r="AC35" s="341"/>
      <c r="AD35" s="341"/>
      <c r="AE35" s="343"/>
      <c r="AF35" s="344"/>
      <c r="AG35" s="341"/>
      <c r="AH35" s="341"/>
    </row>
    <row r="36" spans="1:37" s="345" customFormat="1" ht="19.5" customHeight="1" thickBot="1" x14ac:dyDescent="0.25">
      <c r="A36" s="381" t="s">
        <v>3</v>
      </c>
      <c r="B36" s="383"/>
      <c r="C36" s="381" t="s">
        <v>848</v>
      </c>
      <c r="D36" s="382"/>
      <c r="E36" s="381" t="s">
        <v>848</v>
      </c>
      <c r="F36" s="382"/>
      <c r="G36" s="381" t="s">
        <v>104</v>
      </c>
      <c r="H36" s="382"/>
      <c r="I36" s="381" t="s">
        <v>848</v>
      </c>
      <c r="J36" s="382"/>
      <c r="K36" s="381" t="s">
        <v>848</v>
      </c>
      <c r="L36" s="382"/>
      <c r="M36" s="381" t="s">
        <v>848</v>
      </c>
      <c r="N36" s="382"/>
      <c r="O36" s="381" t="s">
        <v>104</v>
      </c>
      <c r="P36" s="382"/>
      <c r="Q36" s="381" t="s">
        <v>848</v>
      </c>
      <c r="R36" s="382"/>
      <c r="S36" s="381" t="s">
        <v>104</v>
      </c>
      <c r="T36" s="382"/>
      <c r="U36" s="381" t="s">
        <v>848</v>
      </c>
      <c r="V36" s="382"/>
      <c r="W36" s="381" t="s">
        <v>848</v>
      </c>
      <c r="X36" s="382"/>
      <c r="Y36" s="381" t="s">
        <v>848</v>
      </c>
      <c r="Z36" s="382"/>
      <c r="AA36" s="381" t="s">
        <v>848</v>
      </c>
      <c r="AB36" s="382"/>
      <c r="AC36" s="381" t="s">
        <v>848</v>
      </c>
      <c r="AD36" s="382"/>
      <c r="AE36" s="381" t="s">
        <v>848</v>
      </c>
      <c r="AF36" s="382"/>
      <c r="AG36" s="381" t="s">
        <v>848</v>
      </c>
      <c r="AH36" s="382"/>
    </row>
    <row r="37" spans="1:37" x14ac:dyDescent="0.2">
      <c r="K37" s="346"/>
      <c r="L37" s="346"/>
    </row>
    <row r="38" spans="1:37" ht="25.5" customHeight="1" x14ac:dyDescent="0.2">
      <c r="B38" s="384"/>
      <c r="C38" s="384"/>
      <c r="D38" s="384"/>
      <c r="E38" s="384"/>
      <c r="F38" s="384"/>
      <c r="G38" s="384"/>
      <c r="H38" s="384"/>
      <c r="I38" s="384"/>
      <c r="J38" s="384"/>
      <c r="K38" s="384"/>
      <c r="L38" s="346"/>
      <c r="M38" s="213"/>
      <c r="N38" s="213"/>
      <c r="O38" s="348"/>
      <c r="P38" s="348"/>
      <c r="Q38" s="348"/>
      <c r="R38" s="348"/>
      <c r="S38" s="348"/>
      <c r="T38" s="348"/>
      <c r="U38" s="348"/>
      <c r="V38" s="348"/>
      <c r="W38" s="348"/>
      <c r="X38" s="348"/>
      <c r="Y38" s="348"/>
      <c r="Z38" s="348"/>
      <c r="AA38" s="348"/>
      <c r="AB38" s="348"/>
      <c r="AC38" s="348"/>
      <c r="AD38" s="348"/>
      <c r="AE38" s="348"/>
      <c r="AF38" s="348"/>
      <c r="AG38" s="348"/>
      <c r="AH38" s="348"/>
    </row>
    <row r="39" spans="1:37" ht="18.75" customHeight="1" x14ac:dyDescent="0.2">
      <c r="C39" s="360" t="s">
        <v>40</v>
      </c>
      <c r="K39" s="346"/>
      <c r="L39" s="346"/>
      <c r="O39" s="360" t="s">
        <v>40</v>
      </c>
      <c r="P39" s="215"/>
      <c r="AA39" s="360" t="s">
        <v>40</v>
      </c>
      <c r="AB39" s="215"/>
    </row>
    <row r="40" spans="1:37" ht="15.75" x14ac:dyDescent="0.2">
      <c r="C40" s="349"/>
      <c r="K40" s="346"/>
      <c r="L40" s="346"/>
      <c r="O40" s="349"/>
      <c r="P40" s="215"/>
      <c r="AA40" s="349"/>
      <c r="AB40" s="215"/>
    </row>
    <row r="41" spans="1:37" ht="15.75" x14ac:dyDescent="0.2">
      <c r="C41" s="349"/>
      <c r="K41" s="346"/>
      <c r="L41" s="346"/>
      <c r="O41" s="349"/>
      <c r="P41" s="215"/>
      <c r="AA41" s="349"/>
      <c r="AB41" s="215"/>
    </row>
    <row r="42" spans="1:37" ht="15.75" x14ac:dyDescent="0.2">
      <c r="C42" s="349"/>
      <c r="K42" s="346"/>
      <c r="L42" s="346"/>
      <c r="O42" s="349"/>
      <c r="P42" s="215"/>
      <c r="AA42" s="349"/>
      <c r="AB42" s="215"/>
    </row>
    <row r="43" spans="1:37" x14ac:dyDescent="0.2">
      <c r="C43" s="347"/>
      <c r="P43" s="215"/>
      <c r="AB43" s="215"/>
    </row>
    <row r="44" spans="1:37" ht="15.75" x14ac:dyDescent="0.2">
      <c r="C44" s="2" t="s">
        <v>1016</v>
      </c>
      <c r="F44" s="2" t="s">
        <v>130</v>
      </c>
      <c r="K44" s="213"/>
      <c r="L44" s="213"/>
      <c r="O44" s="2" t="s">
        <v>1016</v>
      </c>
      <c r="P44" s="215"/>
      <c r="R44" s="2" t="s">
        <v>130</v>
      </c>
      <c r="AA44" s="2" t="s">
        <v>1016</v>
      </c>
      <c r="AB44" s="215"/>
      <c r="AD44" s="2" t="s">
        <v>130</v>
      </c>
    </row>
    <row r="45" spans="1:37" ht="15.75" x14ac:dyDescent="0.25">
      <c r="C45" s="9" t="s">
        <v>6</v>
      </c>
      <c r="F45" s="9" t="s">
        <v>131</v>
      </c>
      <c r="K45" s="213"/>
      <c r="L45" s="213"/>
      <c r="O45" s="9" t="s">
        <v>6</v>
      </c>
      <c r="P45" s="215"/>
      <c r="R45" s="9" t="s">
        <v>131</v>
      </c>
      <c r="AA45" s="9" t="s">
        <v>6</v>
      </c>
      <c r="AB45" s="215"/>
      <c r="AD45" s="9" t="s">
        <v>131</v>
      </c>
    </row>
    <row r="46" spans="1:37" s="347" customFormat="1" ht="15.75" x14ac:dyDescent="0.25">
      <c r="A46" s="346"/>
      <c r="C46" s="9"/>
      <c r="F46" s="9" t="s">
        <v>132</v>
      </c>
      <c r="K46" s="213"/>
      <c r="L46" s="213"/>
      <c r="O46" s="9"/>
      <c r="R46" s="9" t="s">
        <v>132</v>
      </c>
      <c r="AA46" s="9"/>
      <c r="AD46" s="9" t="s">
        <v>132</v>
      </c>
      <c r="AI46" s="213"/>
      <c r="AJ46" s="213"/>
      <c r="AK46" s="213"/>
    </row>
    <row r="47" spans="1:37" s="347" customFormat="1" ht="15.75" x14ac:dyDescent="0.25">
      <c r="A47" s="346"/>
      <c r="B47" s="9"/>
      <c r="C47" s="215"/>
      <c r="D47" s="215"/>
      <c r="K47" s="213"/>
      <c r="L47" s="213"/>
      <c r="AI47" s="213"/>
      <c r="AJ47" s="213"/>
      <c r="AK47" s="213"/>
    </row>
    <row r="48" spans="1:37" s="347" customFormat="1" ht="15.75" x14ac:dyDescent="0.25">
      <c r="A48" s="346"/>
      <c r="B48" s="9"/>
      <c r="C48" s="215"/>
      <c r="D48" s="215"/>
      <c r="K48" s="213"/>
      <c r="L48" s="213"/>
      <c r="AI48" s="213"/>
      <c r="AJ48" s="213"/>
      <c r="AK48" s="213"/>
    </row>
    <row r="49" spans="2:2" ht="15.75" x14ac:dyDescent="0.25">
      <c r="B49" s="9"/>
    </row>
    <row r="50" spans="2:2" x14ac:dyDescent="0.2">
      <c r="B50" s="213"/>
    </row>
    <row r="51" spans="2:2" x14ac:dyDescent="0.2">
      <c r="B51" s="213"/>
    </row>
    <row r="52" spans="2:2" x14ac:dyDescent="0.2">
      <c r="B52" s="213"/>
    </row>
  </sheetData>
  <mergeCells count="67">
    <mergeCell ref="Y36:Z36"/>
    <mergeCell ref="AA36:AB36"/>
    <mergeCell ref="AC36:AD36"/>
    <mergeCell ref="AE36:AF36"/>
    <mergeCell ref="AG36:AH36"/>
    <mergeCell ref="B38:K38"/>
    <mergeCell ref="M36:N36"/>
    <mergeCell ref="O36:P36"/>
    <mergeCell ref="Q36:R36"/>
    <mergeCell ref="S36:T36"/>
    <mergeCell ref="U36:V36"/>
    <mergeCell ref="W36:X36"/>
    <mergeCell ref="A36:B36"/>
    <mergeCell ref="C36:D36"/>
    <mergeCell ref="E36:F36"/>
    <mergeCell ref="G36:H36"/>
    <mergeCell ref="I36:J36"/>
    <mergeCell ref="K36:L36"/>
    <mergeCell ref="Y31:Z33"/>
    <mergeCell ref="AA31:AB33"/>
    <mergeCell ref="AG31:AH33"/>
    <mergeCell ref="C34:D34"/>
    <mergeCell ref="E34:F34"/>
    <mergeCell ref="M34:N34"/>
    <mergeCell ref="O34:P34"/>
    <mergeCell ref="Q34:R34"/>
    <mergeCell ref="S34:T34"/>
    <mergeCell ref="U31:V33"/>
    <mergeCell ref="A13:A16"/>
    <mergeCell ref="M31:N33"/>
    <mergeCell ref="O31:P33"/>
    <mergeCell ref="Q31:R33"/>
    <mergeCell ref="S31:T33"/>
    <mergeCell ref="AA9:AB9"/>
    <mergeCell ref="AC9:AD9"/>
    <mergeCell ref="AG10:AH10"/>
    <mergeCell ref="U10:V10"/>
    <mergeCell ref="W10:X10"/>
    <mergeCell ref="Y10:Z10"/>
    <mergeCell ref="AA10:AB10"/>
    <mergeCell ref="AC10:AD10"/>
    <mergeCell ref="AE10:AF10"/>
    <mergeCell ref="AE9:AF9"/>
    <mergeCell ref="AG9:AH9"/>
    <mergeCell ref="W9:X9"/>
    <mergeCell ref="Y9:Z9"/>
    <mergeCell ref="I10:J10"/>
    <mergeCell ref="K10:L10"/>
    <mergeCell ref="M10:N10"/>
    <mergeCell ref="O10:P10"/>
    <mergeCell ref="I9:J9"/>
    <mergeCell ref="K9:L9"/>
    <mergeCell ref="M9:N9"/>
    <mergeCell ref="O9:P9"/>
    <mergeCell ref="Q9:R9"/>
    <mergeCell ref="S9:T9"/>
    <mergeCell ref="U9:V9"/>
    <mergeCell ref="G10:H10"/>
    <mergeCell ref="E9:F9"/>
    <mergeCell ref="G9:H9"/>
    <mergeCell ref="Q10:R10"/>
    <mergeCell ref="S10:T10"/>
    <mergeCell ref="C9:D9"/>
    <mergeCell ref="A10:A11"/>
    <mergeCell ref="B10:B11"/>
    <mergeCell ref="C10:D10"/>
    <mergeCell ref="E10:F10"/>
  </mergeCells>
  <conditionalFormatting sqref="C36:AH36">
    <cfRule type="cellIs" dxfId="1097" priority="2" operator="equal">
      <formula>"NO HABIL"</formula>
    </cfRule>
  </conditionalFormatting>
  <conditionalFormatting sqref="C13:AH21">
    <cfRule type="cellIs" dxfId="1096" priority="1" operator="equal">
      <formula>"NO"</formula>
    </cfRule>
  </conditionalFormatting>
  <pageMargins left="0.59055118110236227" right="0.39370078740157483" top="0.51181102362204722" bottom="0.51181102362204722" header="0.31496062992125984" footer="0.31496062992125984"/>
  <pageSetup scale="4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43"/>
  <sheetViews>
    <sheetView view="pageBreakPreview" zoomScale="80" zoomScaleNormal="100" zoomScaleSheetLayoutView="80" workbookViewId="0">
      <selection activeCell="A12" sqref="A12:AL12"/>
    </sheetView>
  </sheetViews>
  <sheetFormatPr baseColWidth="10" defaultColWidth="5.140625" defaultRowHeight="15" x14ac:dyDescent="0.25"/>
  <cols>
    <col min="1" max="39" width="5.140625" style="216"/>
    <col min="40" max="40" width="10.85546875" style="216" bestFit="1" customWidth="1"/>
    <col min="41" max="16384" width="5.140625" style="216"/>
  </cols>
  <sheetData>
    <row r="1" spans="1:38" ht="18.75" x14ac:dyDescent="0.25">
      <c r="A1" s="389" t="s">
        <v>134</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row>
    <row r="2" spans="1:38" ht="18.75" x14ac:dyDescent="0.25">
      <c r="A2" s="389" t="s">
        <v>37</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row>
    <row r="3" spans="1:38" ht="18.75" x14ac:dyDescent="0.25">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row>
    <row r="4" spans="1:38" ht="18.75" x14ac:dyDescent="0.25">
      <c r="A4" s="389" t="s">
        <v>65</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row>
    <row r="5" spans="1:38" ht="18.75" x14ac:dyDescent="0.25">
      <c r="A5" s="389" t="s">
        <v>124</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1:38" ht="18.75" x14ac:dyDescent="0.2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row>
    <row r="7" spans="1:38" ht="18.75" x14ac:dyDescent="0.25">
      <c r="A7" s="389" t="s">
        <v>123</v>
      </c>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row>
    <row r="9" spans="1:38" x14ac:dyDescent="0.25">
      <c r="A9" s="468" t="s">
        <v>654</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row>
    <row r="10" spans="1:38" x14ac:dyDescent="0.25">
      <c r="A10" s="468">
        <v>1</v>
      </c>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row>
    <row r="11" spans="1:38" x14ac:dyDescent="0.25">
      <c r="A11" s="410" t="s">
        <v>74</v>
      </c>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row>
    <row r="12" spans="1:38" x14ac:dyDescent="0.25">
      <c r="A12" s="410" t="s">
        <v>860</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row>
    <row r="14" spans="1:38" s="217" customFormat="1" ht="30" customHeight="1" x14ac:dyDescent="0.2">
      <c r="A14" s="463" t="s">
        <v>655</v>
      </c>
      <c r="B14" s="463"/>
      <c r="C14" s="463"/>
      <c r="D14" s="463"/>
      <c r="E14" s="463"/>
      <c r="F14" s="463"/>
      <c r="G14" s="463"/>
      <c r="H14" s="463"/>
      <c r="I14" s="464">
        <v>8634189187</v>
      </c>
      <c r="J14" s="464"/>
      <c r="K14" s="464"/>
      <c r="L14" s="464"/>
      <c r="M14" s="464"/>
      <c r="N14" s="464"/>
      <c r="O14" s="439" t="s">
        <v>656</v>
      </c>
      <c r="P14" s="439"/>
      <c r="Q14" s="439"/>
      <c r="R14" s="439"/>
      <c r="S14" s="439"/>
      <c r="T14" s="439"/>
      <c r="U14" s="443">
        <v>12</v>
      </c>
      <c r="V14" s="443"/>
      <c r="W14" s="443"/>
      <c r="X14" s="443"/>
      <c r="Y14" s="439" t="s">
        <v>657</v>
      </c>
      <c r="Z14" s="439"/>
      <c r="AA14" s="439"/>
      <c r="AB14" s="439"/>
      <c r="AC14" s="439"/>
      <c r="AD14" s="439"/>
      <c r="AE14" s="439"/>
      <c r="AF14" s="439"/>
      <c r="AG14" s="464">
        <f>IF(U14&gt;12,(I14-I15)/U14*12,I14-I15)</f>
        <v>8634189187</v>
      </c>
      <c r="AH14" s="464"/>
      <c r="AI14" s="464"/>
      <c r="AJ14" s="464"/>
      <c r="AK14" s="464"/>
      <c r="AL14" s="464"/>
    </row>
    <row r="15" spans="1:38" s="217" customFormat="1" ht="30" customHeight="1" x14ac:dyDescent="0.2">
      <c r="A15" s="463" t="s">
        <v>658</v>
      </c>
      <c r="B15" s="463"/>
      <c r="C15" s="463"/>
      <c r="D15" s="463"/>
      <c r="E15" s="463"/>
      <c r="F15" s="463"/>
      <c r="G15" s="463"/>
      <c r="H15" s="463"/>
      <c r="I15" s="464">
        <v>0</v>
      </c>
      <c r="J15" s="464"/>
      <c r="K15" s="464"/>
      <c r="L15" s="464"/>
      <c r="M15" s="464"/>
      <c r="N15" s="464"/>
      <c r="O15" s="439" t="s">
        <v>659</v>
      </c>
      <c r="P15" s="439"/>
      <c r="Q15" s="439"/>
      <c r="R15" s="439"/>
      <c r="S15" s="439"/>
      <c r="T15" s="439"/>
      <c r="U15" s="464">
        <v>2974.7</v>
      </c>
      <c r="V15" s="464"/>
      <c r="W15" s="464"/>
      <c r="X15" s="464"/>
      <c r="Y15" s="443" t="s">
        <v>660</v>
      </c>
      <c r="Z15" s="443"/>
      <c r="AA15" s="443"/>
      <c r="AB15" s="443"/>
      <c r="AC15" s="443"/>
      <c r="AD15" s="443"/>
      <c r="AE15" s="443"/>
      <c r="AF15" s="443"/>
      <c r="AG15" s="465">
        <f>U15*125000</f>
        <v>371837500</v>
      </c>
      <c r="AH15" s="466"/>
      <c r="AI15" s="466"/>
      <c r="AJ15" s="466"/>
      <c r="AK15" s="466"/>
      <c r="AL15" s="467"/>
    </row>
    <row r="16" spans="1:38" s="222" customFormat="1" ht="7.5" customHeight="1" x14ac:dyDescent="0.25">
      <c r="A16" s="269"/>
      <c r="B16" s="269"/>
      <c r="C16" s="269"/>
      <c r="D16" s="269"/>
      <c r="E16" s="269"/>
      <c r="F16" s="269"/>
      <c r="G16" s="219"/>
      <c r="H16" s="219"/>
      <c r="I16" s="219"/>
      <c r="J16" s="219"/>
      <c r="K16" s="219"/>
      <c r="L16" s="219"/>
      <c r="M16" s="220"/>
      <c r="N16" s="220"/>
      <c r="O16" s="220"/>
      <c r="P16" s="220"/>
      <c r="Q16" s="220"/>
      <c r="R16" s="269"/>
      <c r="S16" s="220"/>
      <c r="T16" s="220"/>
      <c r="U16" s="220"/>
      <c r="V16" s="220"/>
      <c r="W16" s="220"/>
      <c r="X16" s="221"/>
      <c r="Y16" s="221"/>
      <c r="Z16" s="220"/>
      <c r="AA16" s="220"/>
      <c r="AB16" s="220"/>
      <c r="AC16" s="220"/>
      <c r="AD16" s="220"/>
      <c r="AE16" s="220"/>
      <c r="AF16" s="220"/>
      <c r="AG16" s="219"/>
      <c r="AH16" s="219"/>
      <c r="AI16" s="219"/>
      <c r="AJ16" s="219"/>
      <c r="AK16" s="219"/>
      <c r="AL16" s="219"/>
    </row>
    <row r="17" spans="1:40" s="224" customFormat="1" ht="75" customHeight="1" x14ac:dyDescent="0.25">
      <c r="A17" s="223" t="s">
        <v>661</v>
      </c>
      <c r="B17" s="443" t="s">
        <v>662</v>
      </c>
      <c r="C17" s="443"/>
      <c r="D17" s="443"/>
      <c r="E17" s="443"/>
      <c r="F17" s="443"/>
      <c r="G17" s="443"/>
      <c r="H17" s="443"/>
      <c r="I17" s="443"/>
      <c r="J17" s="458" t="s">
        <v>663</v>
      </c>
      <c r="K17" s="459"/>
      <c r="L17" s="460" t="s">
        <v>664</v>
      </c>
      <c r="M17" s="460"/>
      <c r="N17" s="460"/>
      <c r="O17" s="460"/>
      <c r="P17" s="460"/>
      <c r="Q17" s="461" t="s">
        <v>665</v>
      </c>
      <c r="R17" s="461"/>
      <c r="S17" s="439" t="s">
        <v>666</v>
      </c>
      <c r="T17" s="439"/>
      <c r="U17" s="461" t="s">
        <v>667</v>
      </c>
      <c r="V17" s="461"/>
      <c r="W17" s="439" t="s">
        <v>668</v>
      </c>
      <c r="X17" s="439"/>
      <c r="Y17" s="439"/>
      <c r="Z17" s="439"/>
      <c r="AA17" s="439"/>
      <c r="AB17" s="439" t="s">
        <v>669</v>
      </c>
      <c r="AC17" s="439"/>
      <c r="AD17" s="439"/>
      <c r="AE17" s="439"/>
      <c r="AF17" s="439"/>
      <c r="AG17" s="462" t="s">
        <v>670</v>
      </c>
      <c r="AH17" s="462"/>
      <c r="AI17" s="462" t="s">
        <v>671</v>
      </c>
      <c r="AJ17" s="462"/>
      <c r="AK17" s="462" t="s">
        <v>672</v>
      </c>
      <c r="AL17" s="462"/>
    </row>
    <row r="18" spans="1:40" x14ac:dyDescent="0.25">
      <c r="A18" s="225">
        <v>1</v>
      </c>
      <c r="B18" s="410" t="s">
        <v>861</v>
      </c>
      <c r="C18" s="410"/>
      <c r="D18" s="410"/>
      <c r="E18" s="410"/>
      <c r="F18" s="410"/>
      <c r="G18" s="410"/>
      <c r="H18" s="410"/>
      <c r="I18" s="410"/>
      <c r="J18" s="411">
        <v>0.8</v>
      </c>
      <c r="K18" s="412"/>
      <c r="L18" s="416">
        <v>81785935823.740005</v>
      </c>
      <c r="M18" s="416"/>
      <c r="N18" s="416"/>
      <c r="O18" s="416"/>
      <c r="P18" s="416"/>
      <c r="Q18" s="470">
        <f>+L18/(I$14*J18)</f>
        <v>11.840419240940475</v>
      </c>
      <c r="R18" s="470"/>
      <c r="S18" s="415">
        <v>3.64</v>
      </c>
      <c r="T18" s="415"/>
      <c r="U18" s="415">
        <v>11</v>
      </c>
      <c r="V18" s="415"/>
      <c r="W18" s="409">
        <v>14650103130.309999</v>
      </c>
      <c r="X18" s="409"/>
      <c r="Y18" s="409"/>
      <c r="Z18" s="409"/>
      <c r="AA18" s="409"/>
      <c r="AB18" s="409">
        <f>+IF(W18&lt;AG$15,AG$15,W18)</f>
        <v>14650103130.309999</v>
      </c>
      <c r="AC18" s="409"/>
      <c r="AD18" s="409"/>
      <c r="AE18" s="409"/>
      <c r="AF18" s="409"/>
      <c r="AG18" s="408">
        <f>IF(Q18&gt;=0,IF(Q18&lt;=3,60,IF(Q18&lt;=6,80,IF(Q18&lt;=10,100,120))))</f>
        <v>120</v>
      </c>
      <c r="AH18" s="408"/>
      <c r="AI18" s="408">
        <f>IF(S18&gt;=0,IF(S18&lt;0.5,20,IF(S18&lt;0.75,25,IF(S18&lt;1,30,IF(S18&lt;1.5,35,40)))))</f>
        <v>40</v>
      </c>
      <c r="AJ18" s="408"/>
      <c r="AK18" s="408">
        <f>IF(U18&gt;=1,IF(U18&lt;=5,20,IF(U18&lt;=10,30,40)))</f>
        <v>40</v>
      </c>
      <c r="AL18" s="408"/>
    </row>
    <row r="19" spans="1:40" x14ac:dyDescent="0.25">
      <c r="A19" s="225">
        <v>2</v>
      </c>
      <c r="B19" s="410" t="s">
        <v>862</v>
      </c>
      <c r="C19" s="410"/>
      <c r="D19" s="410"/>
      <c r="E19" s="410"/>
      <c r="F19" s="410"/>
      <c r="G19" s="410"/>
      <c r="H19" s="410"/>
      <c r="I19" s="410"/>
      <c r="J19" s="411">
        <v>0.2</v>
      </c>
      <c r="K19" s="412"/>
      <c r="L19" s="416">
        <v>47272138149.410004</v>
      </c>
      <c r="M19" s="416"/>
      <c r="N19" s="416"/>
      <c r="O19" s="416"/>
      <c r="P19" s="416"/>
      <c r="Q19" s="470">
        <f t="shared" ref="Q19" si="0">+L19/(I$14*J19)</f>
        <v>27.374972406549148</v>
      </c>
      <c r="R19" s="470"/>
      <c r="S19" s="415">
        <v>39.76</v>
      </c>
      <c r="T19" s="415"/>
      <c r="U19" s="415">
        <v>2</v>
      </c>
      <c r="V19" s="415"/>
      <c r="W19" s="409">
        <v>8671081041.9099998</v>
      </c>
      <c r="X19" s="409"/>
      <c r="Y19" s="409"/>
      <c r="Z19" s="409"/>
      <c r="AA19" s="409"/>
      <c r="AB19" s="409">
        <f>+IF(W19&lt;AG$15,AG$15,W19)</f>
        <v>8671081041.9099998</v>
      </c>
      <c r="AC19" s="409"/>
      <c r="AD19" s="409"/>
      <c r="AE19" s="409"/>
      <c r="AF19" s="409"/>
      <c r="AG19" s="408">
        <f>IF(Q19&gt;=0,IF(Q19&lt;=3,60,IF(Q19&lt;=6,80,IF(Q19&lt;=10,100,120))))</f>
        <v>120</v>
      </c>
      <c r="AH19" s="408"/>
      <c r="AI19" s="408">
        <f>IF(S19&gt;=0,IF(S19&lt;0.5,20,IF(S19&lt;0.75,25,IF(S19&lt;1,30,IF(S19&lt;1.5,35,40)))))</f>
        <v>40</v>
      </c>
      <c r="AJ19" s="408"/>
      <c r="AK19" s="408">
        <f>IF(U19&gt;=1,IF(U19&lt;=5,20,IF(U19&lt;=10,30,40)))</f>
        <v>20</v>
      </c>
      <c r="AL19" s="408"/>
      <c r="AN19" s="224"/>
    </row>
    <row r="20" spans="1:40" x14ac:dyDescent="0.25">
      <c r="A20" s="225">
        <v>3</v>
      </c>
      <c r="B20" s="410"/>
      <c r="C20" s="410"/>
      <c r="D20" s="410"/>
      <c r="E20" s="410"/>
      <c r="F20" s="410"/>
      <c r="G20" s="410"/>
      <c r="H20" s="410"/>
      <c r="I20" s="410"/>
      <c r="J20" s="411"/>
      <c r="K20" s="412"/>
      <c r="L20" s="416"/>
      <c r="M20" s="416"/>
      <c r="N20" s="416"/>
      <c r="O20" s="416"/>
      <c r="P20" s="416"/>
      <c r="Q20" s="477"/>
      <c r="R20" s="414"/>
      <c r="S20" s="415"/>
      <c r="T20" s="415"/>
      <c r="U20" s="415"/>
      <c r="V20" s="415"/>
      <c r="W20" s="409"/>
      <c r="X20" s="409"/>
      <c r="Y20" s="409"/>
      <c r="Z20" s="409"/>
      <c r="AA20" s="409"/>
      <c r="AB20" s="409"/>
      <c r="AC20" s="409"/>
      <c r="AD20" s="409"/>
      <c r="AE20" s="409"/>
      <c r="AF20" s="409"/>
      <c r="AG20" s="408"/>
      <c r="AH20" s="408"/>
      <c r="AI20" s="408"/>
      <c r="AJ20" s="408"/>
      <c r="AK20" s="408"/>
      <c r="AL20" s="408"/>
      <c r="AN20" s="224"/>
    </row>
    <row r="21" spans="1:40" ht="15.75" thickBot="1" x14ac:dyDescent="0.3"/>
    <row r="22" spans="1:40" ht="15" customHeight="1" x14ac:dyDescent="0.25">
      <c r="A22" s="417" t="s">
        <v>676</v>
      </c>
      <c r="B22" s="418"/>
      <c r="C22" s="418"/>
      <c r="D22" s="418"/>
      <c r="E22" s="423" t="s">
        <v>677</v>
      </c>
      <c r="F22" s="418"/>
      <c r="G22" s="418"/>
      <c r="H22" s="424"/>
      <c r="I22" s="429" t="s">
        <v>678</v>
      </c>
      <c r="J22" s="430"/>
      <c r="K22" s="430"/>
      <c r="L22" s="430"/>
      <c r="M22" s="430"/>
      <c r="N22" s="430"/>
      <c r="O22" s="430"/>
      <c r="P22" s="431"/>
      <c r="Q22" s="429" t="s">
        <v>679</v>
      </c>
      <c r="R22" s="430"/>
      <c r="S22" s="430"/>
      <c r="T22" s="431"/>
      <c r="U22" s="423" t="s">
        <v>11</v>
      </c>
      <c r="V22" s="418"/>
      <c r="W22" s="418"/>
      <c r="X22" s="424"/>
      <c r="Y22" s="438" t="s">
        <v>680</v>
      </c>
      <c r="Z22" s="438"/>
      <c r="AA22" s="442" t="s">
        <v>681</v>
      </c>
      <c r="AB22" s="442"/>
      <c r="AC22" s="442"/>
      <c r="AD22" s="444" t="s">
        <v>682</v>
      </c>
      <c r="AE22" s="447" t="s">
        <v>683</v>
      </c>
      <c r="AF22" s="447"/>
      <c r="AG22" s="447"/>
      <c r="AH22" s="447"/>
      <c r="AI22" s="447"/>
      <c r="AJ22" s="447"/>
      <c r="AK22" s="447"/>
      <c r="AL22" s="448"/>
    </row>
    <row r="23" spans="1:40" ht="15" customHeight="1" x14ac:dyDescent="0.25">
      <c r="A23" s="419"/>
      <c r="B23" s="420"/>
      <c r="C23" s="420"/>
      <c r="D23" s="420"/>
      <c r="E23" s="425"/>
      <c r="F23" s="420"/>
      <c r="G23" s="420"/>
      <c r="H23" s="426"/>
      <c r="I23" s="432"/>
      <c r="J23" s="433"/>
      <c r="K23" s="433"/>
      <c r="L23" s="433"/>
      <c r="M23" s="433"/>
      <c r="N23" s="433"/>
      <c r="O23" s="433"/>
      <c r="P23" s="434"/>
      <c r="Q23" s="432"/>
      <c r="R23" s="433"/>
      <c r="S23" s="433"/>
      <c r="T23" s="434"/>
      <c r="U23" s="425"/>
      <c r="V23" s="420"/>
      <c r="W23" s="420"/>
      <c r="X23" s="426"/>
      <c r="Y23" s="439"/>
      <c r="Z23" s="439"/>
      <c r="AA23" s="443"/>
      <c r="AB23" s="443"/>
      <c r="AC23" s="443"/>
      <c r="AD23" s="445"/>
      <c r="AE23" s="449" t="s">
        <v>684</v>
      </c>
      <c r="AF23" s="452" t="s">
        <v>685</v>
      </c>
      <c r="AG23" s="452" t="s">
        <v>686</v>
      </c>
      <c r="AH23" s="439" t="s">
        <v>687</v>
      </c>
      <c r="AI23" s="439"/>
      <c r="AJ23" s="439"/>
      <c r="AK23" s="439"/>
      <c r="AL23" s="455"/>
    </row>
    <row r="24" spans="1:40" ht="15" customHeight="1" x14ac:dyDescent="0.25">
      <c r="A24" s="419"/>
      <c r="B24" s="420"/>
      <c r="C24" s="420"/>
      <c r="D24" s="420"/>
      <c r="E24" s="425"/>
      <c r="F24" s="420"/>
      <c r="G24" s="420"/>
      <c r="H24" s="426"/>
      <c r="I24" s="432"/>
      <c r="J24" s="433"/>
      <c r="K24" s="433"/>
      <c r="L24" s="433"/>
      <c r="M24" s="433"/>
      <c r="N24" s="433"/>
      <c r="O24" s="433"/>
      <c r="P24" s="434"/>
      <c r="Q24" s="432"/>
      <c r="R24" s="433"/>
      <c r="S24" s="433"/>
      <c r="T24" s="434"/>
      <c r="U24" s="425"/>
      <c r="V24" s="420"/>
      <c r="W24" s="420"/>
      <c r="X24" s="426"/>
      <c r="Y24" s="439"/>
      <c r="Z24" s="439"/>
      <c r="AA24" s="443"/>
      <c r="AB24" s="443"/>
      <c r="AC24" s="443"/>
      <c r="AD24" s="445"/>
      <c r="AE24" s="449"/>
      <c r="AF24" s="452"/>
      <c r="AG24" s="452"/>
      <c r="AH24" s="439"/>
      <c r="AI24" s="439"/>
      <c r="AJ24" s="439"/>
      <c r="AK24" s="439"/>
      <c r="AL24" s="455"/>
    </row>
    <row r="25" spans="1:40" ht="15" customHeight="1" x14ac:dyDescent="0.25">
      <c r="A25" s="419"/>
      <c r="B25" s="420"/>
      <c r="C25" s="420"/>
      <c r="D25" s="420"/>
      <c r="E25" s="425"/>
      <c r="F25" s="420"/>
      <c r="G25" s="420"/>
      <c r="H25" s="426"/>
      <c r="I25" s="432"/>
      <c r="J25" s="433"/>
      <c r="K25" s="433"/>
      <c r="L25" s="433"/>
      <c r="M25" s="433"/>
      <c r="N25" s="433"/>
      <c r="O25" s="433"/>
      <c r="P25" s="434"/>
      <c r="Q25" s="432"/>
      <c r="R25" s="433"/>
      <c r="S25" s="433"/>
      <c r="T25" s="434"/>
      <c r="U25" s="425"/>
      <c r="V25" s="420"/>
      <c r="W25" s="420"/>
      <c r="X25" s="426"/>
      <c r="Y25" s="439"/>
      <c r="Z25" s="439"/>
      <c r="AA25" s="405" t="s">
        <v>688</v>
      </c>
      <c r="AB25" s="405" t="s">
        <v>689</v>
      </c>
      <c r="AC25" s="405" t="s">
        <v>690</v>
      </c>
      <c r="AD25" s="445"/>
      <c r="AE25" s="449"/>
      <c r="AF25" s="452"/>
      <c r="AG25" s="452"/>
      <c r="AH25" s="439"/>
      <c r="AI25" s="439"/>
      <c r="AJ25" s="439"/>
      <c r="AK25" s="439"/>
      <c r="AL25" s="455"/>
    </row>
    <row r="26" spans="1:40" ht="15" customHeight="1" x14ac:dyDescent="0.25">
      <c r="A26" s="419"/>
      <c r="B26" s="420"/>
      <c r="C26" s="420"/>
      <c r="D26" s="420"/>
      <c r="E26" s="425"/>
      <c r="F26" s="420"/>
      <c r="G26" s="420"/>
      <c r="H26" s="426"/>
      <c r="I26" s="432"/>
      <c r="J26" s="433"/>
      <c r="K26" s="433"/>
      <c r="L26" s="433"/>
      <c r="M26" s="433"/>
      <c r="N26" s="433"/>
      <c r="O26" s="433"/>
      <c r="P26" s="434"/>
      <c r="Q26" s="432"/>
      <c r="R26" s="433"/>
      <c r="S26" s="433"/>
      <c r="T26" s="434"/>
      <c r="U26" s="425"/>
      <c r="V26" s="420"/>
      <c r="W26" s="420"/>
      <c r="X26" s="426"/>
      <c r="Y26" s="440"/>
      <c r="Z26" s="440"/>
      <c r="AA26" s="406"/>
      <c r="AB26" s="406"/>
      <c r="AC26" s="406"/>
      <c r="AD26" s="445"/>
      <c r="AE26" s="450"/>
      <c r="AF26" s="453"/>
      <c r="AG26" s="453"/>
      <c r="AH26" s="440"/>
      <c r="AI26" s="440"/>
      <c r="AJ26" s="440"/>
      <c r="AK26" s="440"/>
      <c r="AL26" s="456"/>
    </row>
    <row r="27" spans="1:40" ht="15.75" thickBot="1" x14ac:dyDescent="0.3">
      <c r="A27" s="421"/>
      <c r="B27" s="422"/>
      <c r="C27" s="422"/>
      <c r="D27" s="422"/>
      <c r="E27" s="427"/>
      <c r="F27" s="422"/>
      <c r="G27" s="422"/>
      <c r="H27" s="428"/>
      <c r="I27" s="435"/>
      <c r="J27" s="436"/>
      <c r="K27" s="436"/>
      <c r="L27" s="436"/>
      <c r="M27" s="436"/>
      <c r="N27" s="436"/>
      <c r="O27" s="436"/>
      <c r="P27" s="437"/>
      <c r="Q27" s="435"/>
      <c r="R27" s="436"/>
      <c r="S27" s="436"/>
      <c r="T27" s="437"/>
      <c r="U27" s="427"/>
      <c r="V27" s="422"/>
      <c r="W27" s="422"/>
      <c r="X27" s="428"/>
      <c r="Y27" s="441"/>
      <c r="Z27" s="441"/>
      <c r="AA27" s="407"/>
      <c r="AB27" s="407"/>
      <c r="AC27" s="407"/>
      <c r="AD27" s="446"/>
      <c r="AE27" s="451"/>
      <c r="AF27" s="454"/>
      <c r="AG27" s="454"/>
      <c r="AH27" s="441"/>
      <c r="AI27" s="441"/>
      <c r="AJ27" s="441"/>
      <c r="AK27" s="441"/>
      <c r="AL27" s="457"/>
    </row>
    <row r="28" spans="1:40" s="222" customFormat="1" x14ac:dyDescent="0.25">
      <c r="A28" s="226" t="s">
        <v>691</v>
      </c>
      <c r="B28" s="269"/>
      <c r="C28" s="269"/>
      <c r="D28" s="269"/>
      <c r="E28" s="268"/>
      <c r="F28" s="268"/>
      <c r="G28" s="268"/>
      <c r="H28" s="226" t="str">
        <f>+B18</f>
        <v>WILLIAM CARDONA OLMOS</v>
      </c>
      <c r="I28" s="269"/>
      <c r="J28" s="269"/>
      <c r="K28" s="269"/>
      <c r="L28" s="269"/>
      <c r="M28" s="269"/>
      <c r="N28" s="269"/>
      <c r="O28" s="269"/>
      <c r="P28" s="269"/>
      <c r="Q28" s="269"/>
      <c r="R28" s="269"/>
      <c r="S28" s="268"/>
      <c r="T28" s="268"/>
      <c r="U28" s="268"/>
      <c r="V28" s="268"/>
      <c r="W28" s="268"/>
      <c r="X28" s="268"/>
      <c r="Y28" s="268"/>
      <c r="Z28" s="268"/>
      <c r="AA28" s="228"/>
      <c r="AB28" s="228"/>
      <c r="AC28" s="228"/>
      <c r="AD28" s="229"/>
      <c r="AE28" s="230"/>
      <c r="AF28" s="231"/>
      <c r="AG28" s="231"/>
      <c r="AH28" s="268"/>
      <c r="AI28" s="268"/>
      <c r="AJ28" s="268"/>
      <c r="AK28" s="268"/>
      <c r="AL28" s="268"/>
    </row>
    <row r="29" spans="1:40" ht="39.950000000000003" customHeight="1" x14ac:dyDescent="0.25">
      <c r="A29" s="394"/>
      <c r="B29" s="394"/>
      <c r="C29" s="394"/>
      <c r="D29" s="394"/>
      <c r="E29" s="394"/>
      <c r="F29" s="394"/>
      <c r="G29" s="394"/>
      <c r="H29" s="394"/>
      <c r="I29" s="394"/>
      <c r="J29" s="394"/>
      <c r="K29" s="394"/>
      <c r="L29" s="394"/>
      <c r="M29" s="394"/>
      <c r="N29" s="394"/>
      <c r="O29" s="394"/>
      <c r="P29" s="394"/>
      <c r="Q29" s="396">
        <v>6139093699.8800001</v>
      </c>
      <c r="R29" s="397"/>
      <c r="S29" s="397"/>
      <c r="T29" s="398"/>
      <c r="U29" s="399">
        <v>41893</v>
      </c>
      <c r="V29" s="400"/>
      <c r="W29" s="400"/>
      <c r="X29" s="401"/>
      <c r="Y29" s="394">
        <v>630</v>
      </c>
      <c r="Z29" s="394"/>
      <c r="AA29" s="270"/>
      <c r="AB29" s="270" t="s">
        <v>697</v>
      </c>
      <c r="AC29" s="270"/>
      <c r="AD29" s="233">
        <v>0.6</v>
      </c>
      <c r="AE29" s="233">
        <f>+AF29/Y29</f>
        <v>0.94444444444444442</v>
      </c>
      <c r="AF29" s="234">
        <f>+Y29-AG29</f>
        <v>595</v>
      </c>
      <c r="AG29" s="234">
        <v>35</v>
      </c>
      <c r="AH29" s="390">
        <f>+(Q29/Y29)*AD29*AG29</f>
        <v>204636456.66266668</v>
      </c>
      <c r="AI29" s="390"/>
      <c r="AJ29" s="390"/>
      <c r="AK29" s="390"/>
      <c r="AL29" s="390"/>
    </row>
    <row r="30" spans="1:40" ht="39.950000000000003" customHeight="1" x14ac:dyDescent="0.25">
      <c r="A30" s="394"/>
      <c r="B30" s="394"/>
      <c r="C30" s="394"/>
      <c r="D30" s="394"/>
      <c r="E30" s="394"/>
      <c r="F30" s="394"/>
      <c r="G30" s="394"/>
      <c r="H30" s="394"/>
      <c r="I30" s="394"/>
      <c r="J30" s="394"/>
      <c r="K30" s="394"/>
      <c r="L30" s="394"/>
      <c r="M30" s="394"/>
      <c r="N30" s="394"/>
      <c r="O30" s="394"/>
      <c r="P30" s="394"/>
      <c r="Q30" s="396">
        <v>188886573</v>
      </c>
      <c r="R30" s="397"/>
      <c r="S30" s="397"/>
      <c r="T30" s="398"/>
      <c r="U30" s="399" t="s">
        <v>704</v>
      </c>
      <c r="V30" s="400"/>
      <c r="W30" s="400"/>
      <c r="X30" s="401"/>
      <c r="Y30" s="394">
        <v>150</v>
      </c>
      <c r="Z30" s="394"/>
      <c r="AA30" s="270"/>
      <c r="AB30" s="270" t="s">
        <v>697</v>
      </c>
      <c r="AC30" s="270"/>
      <c r="AD30" s="233">
        <v>0.3</v>
      </c>
      <c r="AE30" s="233">
        <f t="shared" ref="AE30:AE42" si="1">+AF30/Y30</f>
        <v>0</v>
      </c>
      <c r="AF30" s="234">
        <f t="shared" ref="AF30:AF42" si="2">+Y30-AG30</f>
        <v>0</v>
      </c>
      <c r="AG30" s="234">
        <v>150</v>
      </c>
      <c r="AH30" s="390">
        <f t="shared" ref="AH30:AH42" si="3">+(Q30/Y30)*AD30*AG30</f>
        <v>56665971.899999999</v>
      </c>
      <c r="AI30" s="390"/>
      <c r="AJ30" s="390"/>
      <c r="AK30" s="390"/>
      <c r="AL30" s="390"/>
    </row>
    <row r="31" spans="1:40" ht="39.950000000000003" customHeight="1" x14ac:dyDescent="0.25">
      <c r="A31" s="394"/>
      <c r="B31" s="394"/>
      <c r="C31" s="394"/>
      <c r="D31" s="394"/>
      <c r="E31" s="394"/>
      <c r="F31" s="394"/>
      <c r="G31" s="394"/>
      <c r="H31" s="394"/>
      <c r="I31" s="394"/>
      <c r="J31" s="394"/>
      <c r="K31" s="394"/>
      <c r="L31" s="394"/>
      <c r="M31" s="394"/>
      <c r="N31" s="394"/>
      <c r="O31" s="394"/>
      <c r="P31" s="394"/>
      <c r="Q31" s="396">
        <v>408813736</v>
      </c>
      <c r="R31" s="397"/>
      <c r="S31" s="397"/>
      <c r="T31" s="398"/>
      <c r="U31" s="399">
        <v>42955</v>
      </c>
      <c r="V31" s="400"/>
      <c r="W31" s="400"/>
      <c r="X31" s="401"/>
      <c r="Y31" s="394">
        <v>120</v>
      </c>
      <c r="Z31" s="394"/>
      <c r="AA31" s="270"/>
      <c r="AB31" s="270" t="s">
        <v>697</v>
      </c>
      <c r="AC31" s="270"/>
      <c r="AD31" s="233">
        <v>0.1</v>
      </c>
      <c r="AE31" s="233">
        <f t="shared" si="1"/>
        <v>0</v>
      </c>
      <c r="AF31" s="234">
        <f t="shared" si="2"/>
        <v>0</v>
      </c>
      <c r="AG31" s="234">
        <v>120</v>
      </c>
      <c r="AH31" s="390">
        <f t="shared" si="3"/>
        <v>40881373.600000001</v>
      </c>
      <c r="AI31" s="390"/>
      <c r="AJ31" s="390"/>
      <c r="AK31" s="390"/>
      <c r="AL31" s="390"/>
    </row>
    <row r="32" spans="1:40" ht="39.950000000000003" customHeight="1" x14ac:dyDescent="0.25">
      <c r="A32" s="394"/>
      <c r="B32" s="394"/>
      <c r="C32" s="394"/>
      <c r="D32" s="394"/>
      <c r="E32" s="394"/>
      <c r="F32" s="394"/>
      <c r="G32" s="394"/>
      <c r="H32" s="394"/>
      <c r="I32" s="394"/>
      <c r="J32" s="394"/>
      <c r="K32" s="394"/>
      <c r="L32" s="394"/>
      <c r="M32" s="394"/>
      <c r="N32" s="394"/>
      <c r="O32" s="394"/>
      <c r="P32" s="394"/>
      <c r="Q32" s="396">
        <v>2852951251</v>
      </c>
      <c r="R32" s="397"/>
      <c r="S32" s="397"/>
      <c r="T32" s="398"/>
      <c r="U32" s="399" t="s">
        <v>704</v>
      </c>
      <c r="V32" s="400"/>
      <c r="W32" s="400"/>
      <c r="X32" s="401"/>
      <c r="Y32" s="394">
        <v>360</v>
      </c>
      <c r="Z32" s="394"/>
      <c r="AA32" s="270"/>
      <c r="AB32" s="270" t="s">
        <v>697</v>
      </c>
      <c r="AC32" s="270"/>
      <c r="AD32" s="233">
        <v>0.7</v>
      </c>
      <c r="AE32" s="233">
        <f t="shared" si="1"/>
        <v>0</v>
      </c>
      <c r="AF32" s="234">
        <f t="shared" si="2"/>
        <v>0</v>
      </c>
      <c r="AG32" s="234">
        <v>360</v>
      </c>
      <c r="AH32" s="390">
        <f t="shared" si="3"/>
        <v>1997065875.7</v>
      </c>
      <c r="AI32" s="390"/>
      <c r="AJ32" s="390"/>
      <c r="AK32" s="390"/>
      <c r="AL32" s="390"/>
    </row>
    <row r="33" spans="1:40" ht="39.950000000000003" customHeight="1" x14ac:dyDescent="0.25">
      <c r="A33" s="394"/>
      <c r="B33" s="394"/>
      <c r="C33" s="394"/>
      <c r="D33" s="394"/>
      <c r="E33" s="394"/>
      <c r="F33" s="394"/>
      <c r="G33" s="394"/>
      <c r="H33" s="394"/>
      <c r="I33" s="394"/>
      <c r="J33" s="394"/>
      <c r="K33" s="394"/>
      <c r="L33" s="394"/>
      <c r="M33" s="394"/>
      <c r="N33" s="394"/>
      <c r="O33" s="394"/>
      <c r="P33" s="394"/>
      <c r="Q33" s="396">
        <v>760025544</v>
      </c>
      <c r="R33" s="397"/>
      <c r="S33" s="397"/>
      <c r="T33" s="398"/>
      <c r="U33" s="399">
        <v>42901</v>
      </c>
      <c r="V33" s="400"/>
      <c r="W33" s="400"/>
      <c r="X33" s="401"/>
      <c r="Y33" s="394">
        <v>120</v>
      </c>
      <c r="Z33" s="394"/>
      <c r="AA33" s="270"/>
      <c r="AB33" s="270"/>
      <c r="AC33" s="270" t="s">
        <v>697</v>
      </c>
      <c r="AD33" s="233">
        <v>0.1</v>
      </c>
      <c r="AE33" s="233">
        <f t="shared" si="1"/>
        <v>0.51666666666666672</v>
      </c>
      <c r="AF33" s="234">
        <f t="shared" si="2"/>
        <v>62</v>
      </c>
      <c r="AG33" s="234">
        <v>58</v>
      </c>
      <c r="AH33" s="390">
        <f t="shared" si="3"/>
        <v>36734567.960000008</v>
      </c>
      <c r="AI33" s="390"/>
      <c r="AJ33" s="390"/>
      <c r="AK33" s="390"/>
      <c r="AL33" s="390"/>
    </row>
    <row r="34" spans="1:40" ht="39.950000000000003" customHeight="1" x14ac:dyDescent="0.25">
      <c r="A34" s="394"/>
      <c r="B34" s="394"/>
      <c r="C34" s="394"/>
      <c r="D34" s="394"/>
      <c r="E34" s="394"/>
      <c r="F34" s="394"/>
      <c r="G34" s="394"/>
      <c r="H34" s="394"/>
      <c r="I34" s="394"/>
      <c r="J34" s="394"/>
      <c r="K34" s="394"/>
      <c r="L34" s="394"/>
      <c r="M34" s="394"/>
      <c r="N34" s="394"/>
      <c r="O34" s="394"/>
      <c r="P34" s="394"/>
      <c r="Q34" s="396">
        <v>74805422</v>
      </c>
      <c r="R34" s="397"/>
      <c r="S34" s="397"/>
      <c r="T34" s="398"/>
      <c r="U34" s="399">
        <v>42906</v>
      </c>
      <c r="V34" s="400"/>
      <c r="W34" s="400"/>
      <c r="X34" s="401"/>
      <c r="Y34" s="394">
        <v>60</v>
      </c>
      <c r="Z34" s="394"/>
      <c r="AA34" s="270" t="s">
        <v>697</v>
      </c>
      <c r="AB34" s="270"/>
      <c r="AC34" s="270"/>
      <c r="AD34" s="233">
        <v>1</v>
      </c>
      <c r="AE34" s="233">
        <f t="shared" si="1"/>
        <v>0.95</v>
      </c>
      <c r="AF34" s="234">
        <f t="shared" si="2"/>
        <v>57</v>
      </c>
      <c r="AG34" s="234">
        <v>3</v>
      </c>
      <c r="AH34" s="390">
        <f t="shared" si="3"/>
        <v>3740271.1000000006</v>
      </c>
      <c r="AI34" s="390"/>
      <c r="AJ34" s="390"/>
      <c r="AK34" s="390"/>
      <c r="AL34" s="390"/>
    </row>
    <row r="35" spans="1:40" ht="39.950000000000003" customHeight="1" x14ac:dyDescent="0.25">
      <c r="A35" s="394"/>
      <c r="B35" s="394"/>
      <c r="C35" s="394"/>
      <c r="D35" s="394"/>
      <c r="E35" s="394"/>
      <c r="F35" s="394"/>
      <c r="G35" s="394"/>
      <c r="H35" s="394"/>
      <c r="I35" s="394"/>
      <c r="J35" s="394"/>
      <c r="K35" s="394"/>
      <c r="L35" s="394"/>
      <c r="M35" s="394"/>
      <c r="N35" s="394"/>
      <c r="O35" s="394"/>
      <c r="P35" s="394"/>
      <c r="Q35" s="396">
        <v>555084727</v>
      </c>
      <c r="R35" s="397"/>
      <c r="S35" s="397"/>
      <c r="T35" s="398"/>
      <c r="U35" s="399">
        <v>42850</v>
      </c>
      <c r="V35" s="400"/>
      <c r="W35" s="400"/>
      <c r="X35" s="401"/>
      <c r="Y35" s="394">
        <v>120</v>
      </c>
      <c r="Z35" s="394"/>
      <c r="AA35" s="270"/>
      <c r="AB35" s="270" t="s">
        <v>697</v>
      </c>
      <c r="AC35" s="270"/>
      <c r="AD35" s="233">
        <v>0.1</v>
      </c>
      <c r="AE35" s="233">
        <f t="shared" si="1"/>
        <v>0.94166666666666665</v>
      </c>
      <c r="AF35" s="234">
        <f t="shared" si="2"/>
        <v>113</v>
      </c>
      <c r="AG35" s="234">
        <v>7</v>
      </c>
      <c r="AH35" s="390">
        <f t="shared" si="3"/>
        <v>3237994.2408333337</v>
      </c>
      <c r="AI35" s="390"/>
      <c r="AJ35" s="390"/>
      <c r="AK35" s="390"/>
      <c r="AL35" s="390"/>
    </row>
    <row r="36" spans="1:40" ht="39.950000000000003" customHeight="1" x14ac:dyDescent="0.25">
      <c r="A36" s="394"/>
      <c r="B36" s="394"/>
      <c r="C36" s="394"/>
      <c r="D36" s="394"/>
      <c r="E36" s="394"/>
      <c r="F36" s="394"/>
      <c r="G36" s="394"/>
      <c r="H36" s="394"/>
      <c r="I36" s="394"/>
      <c r="J36" s="394"/>
      <c r="K36" s="394"/>
      <c r="L36" s="394"/>
      <c r="M36" s="394"/>
      <c r="N36" s="394"/>
      <c r="O36" s="394"/>
      <c r="P36" s="394"/>
      <c r="Q36" s="396">
        <v>1919175396</v>
      </c>
      <c r="R36" s="397"/>
      <c r="S36" s="397"/>
      <c r="T36" s="398"/>
      <c r="U36" s="399">
        <v>42829</v>
      </c>
      <c r="V36" s="400"/>
      <c r="W36" s="400"/>
      <c r="X36" s="401"/>
      <c r="Y36" s="394">
        <v>195</v>
      </c>
      <c r="Z36" s="394"/>
      <c r="AA36" s="270" t="s">
        <v>697</v>
      </c>
      <c r="AB36" s="270"/>
      <c r="AC36" s="270"/>
      <c r="AD36" s="233">
        <v>1</v>
      </c>
      <c r="AE36" s="233">
        <f t="shared" si="1"/>
        <v>0.68717948717948718</v>
      </c>
      <c r="AF36" s="234">
        <f t="shared" si="2"/>
        <v>134</v>
      </c>
      <c r="AG36" s="234">
        <v>61</v>
      </c>
      <c r="AH36" s="390">
        <f t="shared" si="3"/>
        <v>600357431.56923068</v>
      </c>
      <c r="AI36" s="390"/>
      <c r="AJ36" s="390"/>
      <c r="AK36" s="390"/>
      <c r="AL36" s="390"/>
    </row>
    <row r="37" spans="1:40" ht="39.950000000000003" customHeight="1" x14ac:dyDescent="0.25">
      <c r="A37" s="394"/>
      <c r="B37" s="394"/>
      <c r="C37" s="394"/>
      <c r="D37" s="394"/>
      <c r="E37" s="394"/>
      <c r="F37" s="394"/>
      <c r="G37" s="394"/>
      <c r="H37" s="394"/>
      <c r="I37" s="394"/>
      <c r="J37" s="394"/>
      <c r="K37" s="394"/>
      <c r="L37" s="394"/>
      <c r="M37" s="394"/>
      <c r="N37" s="394"/>
      <c r="O37" s="394"/>
      <c r="P37" s="394"/>
      <c r="Q37" s="396">
        <v>314822096</v>
      </c>
      <c r="R37" s="397"/>
      <c r="S37" s="397"/>
      <c r="T37" s="398"/>
      <c r="U37" s="399">
        <v>42804</v>
      </c>
      <c r="V37" s="400"/>
      <c r="W37" s="400"/>
      <c r="X37" s="401"/>
      <c r="Y37" s="394">
        <v>120</v>
      </c>
      <c r="Z37" s="394"/>
      <c r="AA37" s="270"/>
      <c r="AB37" s="270" t="s">
        <v>697</v>
      </c>
      <c r="AC37" s="270"/>
      <c r="AD37" s="233">
        <v>0.5</v>
      </c>
      <c r="AE37" s="233">
        <f t="shared" si="1"/>
        <v>0.67500000000000004</v>
      </c>
      <c r="AF37" s="234">
        <f t="shared" si="2"/>
        <v>81</v>
      </c>
      <c r="AG37" s="234">
        <v>39</v>
      </c>
      <c r="AH37" s="390">
        <f t="shared" si="3"/>
        <v>51158590.600000001</v>
      </c>
      <c r="AI37" s="390"/>
      <c r="AJ37" s="390"/>
      <c r="AK37" s="390"/>
      <c r="AL37" s="390"/>
    </row>
    <row r="38" spans="1:40" ht="39.950000000000003" customHeight="1" x14ac:dyDescent="0.25">
      <c r="A38" s="394"/>
      <c r="B38" s="394"/>
      <c r="C38" s="394"/>
      <c r="D38" s="394"/>
      <c r="E38" s="394"/>
      <c r="F38" s="394"/>
      <c r="G38" s="394"/>
      <c r="H38" s="394"/>
      <c r="I38" s="394"/>
      <c r="J38" s="394"/>
      <c r="K38" s="394"/>
      <c r="L38" s="394"/>
      <c r="M38" s="394"/>
      <c r="N38" s="394"/>
      <c r="O38" s="394"/>
      <c r="P38" s="394"/>
      <c r="Q38" s="396">
        <v>1271547482</v>
      </c>
      <c r="R38" s="397"/>
      <c r="S38" s="397"/>
      <c r="T38" s="398"/>
      <c r="U38" s="399" t="s">
        <v>704</v>
      </c>
      <c r="V38" s="400"/>
      <c r="W38" s="400"/>
      <c r="X38" s="401"/>
      <c r="Y38" s="394">
        <v>120</v>
      </c>
      <c r="Z38" s="394"/>
      <c r="AA38" s="270" t="s">
        <v>697</v>
      </c>
      <c r="AB38" s="270"/>
      <c r="AC38" s="270"/>
      <c r="AD38" s="233">
        <v>1</v>
      </c>
      <c r="AE38" s="233">
        <f t="shared" si="1"/>
        <v>0</v>
      </c>
      <c r="AF38" s="234">
        <f t="shared" si="2"/>
        <v>0</v>
      </c>
      <c r="AG38" s="234">
        <v>120</v>
      </c>
      <c r="AH38" s="390">
        <f t="shared" si="3"/>
        <v>1271547482</v>
      </c>
      <c r="AI38" s="390"/>
      <c r="AJ38" s="390"/>
      <c r="AK38" s="390"/>
      <c r="AL38" s="390"/>
    </row>
    <row r="39" spans="1:40" ht="39.950000000000003" customHeight="1" x14ac:dyDescent="0.25">
      <c r="A39" s="394"/>
      <c r="B39" s="394"/>
      <c r="C39" s="394"/>
      <c r="D39" s="394"/>
      <c r="E39" s="394"/>
      <c r="F39" s="394"/>
      <c r="G39" s="394"/>
      <c r="H39" s="394"/>
      <c r="I39" s="394"/>
      <c r="J39" s="394"/>
      <c r="K39" s="394"/>
      <c r="L39" s="394"/>
      <c r="M39" s="394"/>
      <c r="N39" s="394"/>
      <c r="O39" s="394"/>
      <c r="P39" s="394"/>
      <c r="Q39" s="396">
        <v>904447560</v>
      </c>
      <c r="R39" s="397"/>
      <c r="S39" s="397"/>
      <c r="T39" s="398"/>
      <c r="U39" s="399">
        <v>42734</v>
      </c>
      <c r="V39" s="400"/>
      <c r="W39" s="400"/>
      <c r="X39" s="401"/>
      <c r="Y39" s="394">
        <v>390</v>
      </c>
      <c r="Z39" s="394"/>
      <c r="AA39" s="270"/>
      <c r="AB39" s="270" t="s">
        <v>697</v>
      </c>
      <c r="AC39" s="270"/>
      <c r="AD39" s="233">
        <v>0.1</v>
      </c>
      <c r="AE39" s="233">
        <f t="shared" si="1"/>
        <v>0.5871794871794872</v>
      </c>
      <c r="AF39" s="234">
        <f t="shared" si="2"/>
        <v>229</v>
      </c>
      <c r="AG39" s="234">
        <v>161</v>
      </c>
      <c r="AH39" s="390">
        <f t="shared" si="3"/>
        <v>37337450.553846158</v>
      </c>
      <c r="AI39" s="390"/>
      <c r="AJ39" s="390"/>
      <c r="AK39" s="390"/>
      <c r="AL39" s="390"/>
    </row>
    <row r="40" spans="1:40" ht="39.950000000000003" customHeight="1" x14ac:dyDescent="0.25">
      <c r="A40" s="394"/>
      <c r="B40" s="394"/>
      <c r="C40" s="394"/>
      <c r="D40" s="394"/>
      <c r="E40" s="394"/>
      <c r="F40" s="394"/>
      <c r="G40" s="394"/>
      <c r="H40" s="394"/>
      <c r="I40" s="394"/>
      <c r="J40" s="394"/>
      <c r="K40" s="394"/>
      <c r="L40" s="394"/>
      <c r="M40" s="394"/>
      <c r="N40" s="394"/>
      <c r="O40" s="394"/>
      <c r="P40" s="394"/>
      <c r="Q40" s="396">
        <v>2319838712</v>
      </c>
      <c r="R40" s="397"/>
      <c r="S40" s="397"/>
      <c r="T40" s="398"/>
      <c r="U40" s="399">
        <v>42731</v>
      </c>
      <c r="V40" s="400"/>
      <c r="W40" s="400"/>
      <c r="X40" s="401"/>
      <c r="Y40" s="394">
        <v>300</v>
      </c>
      <c r="Z40" s="394"/>
      <c r="AA40" s="270"/>
      <c r="AB40" s="270" t="s">
        <v>697</v>
      </c>
      <c r="AC40" s="270"/>
      <c r="AD40" s="233">
        <v>0.3</v>
      </c>
      <c r="AE40" s="233">
        <f t="shared" si="1"/>
        <v>0.77333333333333332</v>
      </c>
      <c r="AF40" s="234">
        <f t="shared" si="2"/>
        <v>232</v>
      </c>
      <c r="AG40" s="234">
        <v>68</v>
      </c>
      <c r="AH40" s="390">
        <f t="shared" si="3"/>
        <v>157749032.41599998</v>
      </c>
      <c r="AI40" s="390"/>
      <c r="AJ40" s="390"/>
      <c r="AK40" s="390"/>
      <c r="AL40" s="390"/>
    </row>
    <row r="41" spans="1:40" ht="39.950000000000003" customHeight="1" x14ac:dyDescent="0.25">
      <c r="A41" s="394"/>
      <c r="B41" s="394"/>
      <c r="C41" s="394"/>
      <c r="D41" s="394"/>
      <c r="E41" s="394"/>
      <c r="F41" s="394"/>
      <c r="G41" s="394"/>
      <c r="H41" s="394"/>
      <c r="I41" s="394"/>
      <c r="J41" s="394"/>
      <c r="K41" s="394"/>
      <c r="L41" s="394"/>
      <c r="M41" s="394"/>
      <c r="N41" s="394"/>
      <c r="O41" s="394"/>
      <c r="P41" s="394"/>
      <c r="Q41" s="396">
        <v>6844418513.1800003</v>
      </c>
      <c r="R41" s="397"/>
      <c r="S41" s="397"/>
      <c r="T41" s="398"/>
      <c r="U41" s="399">
        <v>42502</v>
      </c>
      <c r="V41" s="400"/>
      <c r="W41" s="400"/>
      <c r="X41" s="401"/>
      <c r="Y41" s="394">
        <v>360</v>
      </c>
      <c r="Z41" s="394"/>
      <c r="AA41" s="270"/>
      <c r="AB41" s="270"/>
      <c r="AC41" s="270" t="s">
        <v>697</v>
      </c>
      <c r="AD41" s="233">
        <v>0.01</v>
      </c>
      <c r="AE41" s="233">
        <f t="shared" si="1"/>
        <v>2.7777777777777779E-3</v>
      </c>
      <c r="AF41" s="234">
        <f t="shared" si="2"/>
        <v>1</v>
      </c>
      <c r="AG41" s="234">
        <v>359</v>
      </c>
      <c r="AH41" s="390">
        <f t="shared" si="3"/>
        <v>68254062.395322785</v>
      </c>
      <c r="AI41" s="390"/>
      <c r="AJ41" s="390"/>
      <c r="AK41" s="390"/>
      <c r="AL41" s="390"/>
    </row>
    <row r="42" spans="1:40" ht="39.950000000000003" customHeight="1" x14ac:dyDescent="0.25">
      <c r="A42" s="394"/>
      <c r="B42" s="394"/>
      <c r="C42" s="394"/>
      <c r="D42" s="394"/>
      <c r="E42" s="394"/>
      <c r="F42" s="394"/>
      <c r="G42" s="394"/>
      <c r="H42" s="394"/>
      <c r="I42" s="394"/>
      <c r="J42" s="394"/>
      <c r="K42" s="394"/>
      <c r="L42" s="394"/>
      <c r="M42" s="394"/>
      <c r="N42" s="394"/>
      <c r="O42" s="394"/>
      <c r="P42" s="394"/>
      <c r="Q42" s="396">
        <v>3132015046</v>
      </c>
      <c r="R42" s="397"/>
      <c r="S42" s="397"/>
      <c r="T42" s="398"/>
      <c r="U42" s="399">
        <v>42279</v>
      </c>
      <c r="V42" s="400"/>
      <c r="W42" s="400"/>
      <c r="X42" s="401"/>
      <c r="Y42" s="394">
        <v>345</v>
      </c>
      <c r="Z42" s="394"/>
      <c r="AA42" s="270"/>
      <c r="AB42" s="270" t="s">
        <v>697</v>
      </c>
      <c r="AC42" s="270"/>
      <c r="AD42" s="233">
        <v>0.6</v>
      </c>
      <c r="AE42" s="233">
        <f t="shared" si="1"/>
        <v>0.9652173913043478</v>
      </c>
      <c r="AF42" s="234">
        <f t="shared" si="2"/>
        <v>333</v>
      </c>
      <c r="AG42" s="234">
        <v>12</v>
      </c>
      <c r="AH42" s="390">
        <f t="shared" si="3"/>
        <v>65363792.264347829</v>
      </c>
      <c r="AI42" s="390"/>
      <c r="AJ42" s="390"/>
      <c r="AK42" s="390"/>
      <c r="AL42" s="390"/>
    </row>
    <row r="43" spans="1:40" x14ac:dyDescent="0.25">
      <c r="AB43" s="391" t="s">
        <v>693</v>
      </c>
      <c r="AC43" s="391"/>
      <c r="AD43" s="391"/>
      <c r="AE43" s="391"/>
      <c r="AF43" s="391"/>
      <c r="AG43" s="391"/>
      <c r="AH43" s="392">
        <f>SUM(AH29:AL42)</f>
        <v>4594730352.9622478</v>
      </c>
      <c r="AI43" s="393"/>
      <c r="AJ43" s="393"/>
      <c r="AK43" s="393"/>
      <c r="AL43" s="393"/>
    </row>
    <row r="44" spans="1:40" s="222" customFormat="1" x14ac:dyDescent="0.25">
      <c r="A44" s="226" t="s">
        <v>691</v>
      </c>
      <c r="B44" s="269"/>
      <c r="C44" s="269"/>
      <c r="D44" s="269"/>
      <c r="E44" s="268"/>
      <c r="F44" s="268"/>
      <c r="G44" s="268"/>
      <c r="H44" s="226" t="str">
        <f>+B19</f>
        <v>FREDDY MAURICIO CEBALLOS DELGADILLO</v>
      </c>
      <c r="I44" s="269"/>
      <c r="J44" s="269"/>
      <c r="K44" s="269"/>
      <c r="L44" s="269"/>
      <c r="M44" s="269"/>
      <c r="N44" s="269"/>
      <c r="O44" s="269"/>
      <c r="P44" s="269"/>
      <c r="Q44" s="269"/>
      <c r="R44" s="269"/>
      <c r="S44" s="268"/>
      <c r="T44" s="268"/>
      <c r="U44" s="268"/>
      <c r="V44" s="268"/>
      <c r="W44" s="268"/>
      <c r="X44" s="268"/>
      <c r="Y44" s="268"/>
      <c r="Z44" s="268"/>
      <c r="AA44" s="228"/>
      <c r="AB44" s="228"/>
      <c r="AC44" s="228"/>
      <c r="AD44" s="229"/>
      <c r="AE44" s="230"/>
      <c r="AF44" s="231"/>
      <c r="AG44" s="231"/>
      <c r="AH44" s="268"/>
      <c r="AI44" s="268"/>
      <c r="AJ44" s="268"/>
      <c r="AK44" s="268"/>
      <c r="AL44" s="268"/>
    </row>
    <row r="45" spans="1:40" ht="39.950000000000003" customHeight="1" x14ac:dyDescent="0.25">
      <c r="A45" s="394"/>
      <c r="B45" s="394"/>
      <c r="C45" s="394"/>
      <c r="D45" s="394"/>
      <c r="E45" s="394"/>
      <c r="F45" s="394"/>
      <c r="G45" s="394"/>
      <c r="H45" s="394"/>
      <c r="I45" s="395" t="s">
        <v>864</v>
      </c>
      <c r="J45" s="395"/>
      <c r="K45" s="395"/>
      <c r="L45" s="395"/>
      <c r="M45" s="395"/>
      <c r="N45" s="395"/>
      <c r="O45" s="395"/>
      <c r="P45" s="395"/>
      <c r="Q45" s="396"/>
      <c r="R45" s="397"/>
      <c r="S45" s="397"/>
      <c r="T45" s="398"/>
      <c r="U45" s="399"/>
      <c r="V45" s="400"/>
      <c r="W45" s="400"/>
      <c r="X45" s="401"/>
      <c r="Y45" s="394"/>
      <c r="Z45" s="394"/>
      <c r="AA45" s="270"/>
      <c r="AB45" s="270"/>
      <c r="AC45" s="270"/>
      <c r="AD45" s="233"/>
      <c r="AE45" s="233"/>
      <c r="AF45" s="234"/>
      <c r="AG45" s="234"/>
      <c r="AH45" s="390"/>
      <c r="AI45" s="390"/>
      <c r="AJ45" s="390"/>
      <c r="AK45" s="390"/>
      <c r="AL45" s="390"/>
      <c r="AN45" s="235"/>
    </row>
    <row r="46" spans="1:40" x14ac:dyDescent="0.25">
      <c r="AB46" s="391" t="s">
        <v>693</v>
      </c>
      <c r="AC46" s="391"/>
      <c r="AD46" s="391"/>
      <c r="AE46" s="391"/>
      <c r="AF46" s="391"/>
      <c r="AG46" s="391"/>
      <c r="AH46" s="392">
        <f>SUM(AH45:AL45)</f>
        <v>0</v>
      </c>
      <c r="AI46" s="393"/>
      <c r="AJ46" s="393"/>
      <c r="AK46" s="393"/>
      <c r="AL46" s="393"/>
    </row>
    <row r="47" spans="1:40" ht="15.75" thickBot="1" x14ac:dyDescent="0.3"/>
    <row r="48" spans="1:40" ht="15.75" thickBot="1" x14ac:dyDescent="0.3">
      <c r="A48" s="236" t="s">
        <v>698</v>
      </c>
      <c r="F48" s="236" t="str">
        <f>+B18</f>
        <v>WILLIAM CARDONA OLMOS</v>
      </c>
      <c r="M48" s="236" t="s">
        <v>699</v>
      </c>
      <c r="T48" s="266" t="s">
        <v>699</v>
      </c>
      <c r="U48" s="385">
        <f>+AB18*((AG18+AI18+AK18)/100)-AH43</f>
        <v>24705475907.657753</v>
      </c>
      <c r="V48" s="386"/>
      <c r="W48" s="386"/>
      <c r="X48" s="386"/>
      <c r="Y48" s="386"/>
      <c r="Z48" s="387"/>
    </row>
    <row r="49" spans="1:40" ht="15.75" thickBot="1" x14ac:dyDescent="0.3">
      <c r="T49" s="266"/>
    </row>
    <row r="50" spans="1:40" ht="15.75" thickBot="1" x14ac:dyDescent="0.3">
      <c r="A50" s="236" t="s">
        <v>698</v>
      </c>
      <c r="F50" s="236" t="str">
        <f>+B19</f>
        <v>FREDDY MAURICIO CEBALLOS DELGADILLO</v>
      </c>
      <c r="M50" s="236" t="s">
        <v>699</v>
      </c>
      <c r="T50" s="266" t="s">
        <v>699</v>
      </c>
      <c r="U50" s="385">
        <v>0</v>
      </c>
      <c r="V50" s="386"/>
      <c r="W50" s="386"/>
      <c r="X50" s="386"/>
      <c r="Y50" s="386"/>
      <c r="Z50" s="387"/>
    </row>
    <row r="51" spans="1:40" ht="15.75" thickBot="1" x14ac:dyDescent="0.3">
      <c r="T51" s="266"/>
    </row>
    <row r="52" spans="1:40" ht="15.75" thickBot="1" x14ac:dyDescent="0.3">
      <c r="A52" s="236" t="s">
        <v>698</v>
      </c>
      <c r="F52" s="236" t="str">
        <f>+A11</f>
        <v>CONSORCIO WF CAUCA 2017</v>
      </c>
      <c r="M52" s="236" t="s">
        <v>699</v>
      </c>
      <c r="T52" s="266" t="s">
        <v>699</v>
      </c>
      <c r="U52" s="385">
        <f>SUM(U48:Z51)</f>
        <v>24705475907.657753</v>
      </c>
      <c r="V52" s="386"/>
      <c r="W52" s="386"/>
      <c r="X52" s="386"/>
      <c r="Y52" s="386"/>
      <c r="Z52" s="387"/>
      <c r="AB52" s="388" t="str">
        <f>+IF(AG14&lt;=U52,"CUMPLE","NO CUMPLE")</f>
        <v>CUMPLE</v>
      </c>
      <c r="AC52" s="388"/>
      <c r="AD52" s="388"/>
    </row>
    <row r="54" spans="1:40" x14ac:dyDescent="0.25">
      <c r="A54" s="468" t="s">
        <v>654</v>
      </c>
      <c r="B54" s="468"/>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row>
    <row r="55" spans="1:40" x14ac:dyDescent="0.25">
      <c r="A55" s="468">
        <v>2</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row>
    <row r="56" spans="1:40" x14ac:dyDescent="0.25">
      <c r="A56" s="410" t="s">
        <v>42</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row>
    <row r="57" spans="1:40" x14ac:dyDescent="0.25">
      <c r="A57" s="410" t="s">
        <v>865</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row>
    <row r="59" spans="1:40" s="217" customFormat="1" ht="30" customHeight="1" x14ac:dyDescent="0.2">
      <c r="A59" s="463" t="s">
        <v>655</v>
      </c>
      <c r="B59" s="463"/>
      <c r="C59" s="463"/>
      <c r="D59" s="463"/>
      <c r="E59" s="463"/>
      <c r="F59" s="463"/>
      <c r="G59" s="463"/>
      <c r="H59" s="463"/>
      <c r="I59" s="464">
        <v>8634189187</v>
      </c>
      <c r="J59" s="464"/>
      <c r="K59" s="464"/>
      <c r="L59" s="464"/>
      <c r="M59" s="464"/>
      <c r="N59" s="464"/>
      <c r="O59" s="439" t="s">
        <v>656</v>
      </c>
      <c r="P59" s="439"/>
      <c r="Q59" s="439"/>
      <c r="R59" s="439"/>
      <c r="S59" s="439"/>
      <c r="T59" s="439"/>
      <c r="U59" s="443">
        <v>12</v>
      </c>
      <c r="V59" s="443"/>
      <c r="W59" s="443"/>
      <c r="X59" s="443"/>
      <c r="Y59" s="439" t="s">
        <v>657</v>
      </c>
      <c r="Z59" s="439"/>
      <c r="AA59" s="439"/>
      <c r="AB59" s="439"/>
      <c r="AC59" s="439"/>
      <c r="AD59" s="439"/>
      <c r="AE59" s="439"/>
      <c r="AF59" s="439"/>
      <c r="AG59" s="464">
        <f>IF(U59&gt;12,(I59-I60)/U59*12,I59-I60)</f>
        <v>8634189187</v>
      </c>
      <c r="AH59" s="464"/>
      <c r="AI59" s="464"/>
      <c r="AJ59" s="464"/>
      <c r="AK59" s="464"/>
      <c r="AL59" s="464"/>
    </row>
    <row r="60" spans="1:40" s="217" customFormat="1" ht="30" customHeight="1" x14ac:dyDescent="0.2">
      <c r="A60" s="463" t="s">
        <v>658</v>
      </c>
      <c r="B60" s="463"/>
      <c r="C60" s="463"/>
      <c r="D60" s="463"/>
      <c r="E60" s="463"/>
      <c r="F60" s="463"/>
      <c r="G60" s="463"/>
      <c r="H60" s="463"/>
      <c r="I60" s="464">
        <v>0</v>
      </c>
      <c r="J60" s="464"/>
      <c r="K60" s="464"/>
      <c r="L60" s="464"/>
      <c r="M60" s="464"/>
      <c r="N60" s="464"/>
      <c r="O60" s="439" t="s">
        <v>659</v>
      </c>
      <c r="P60" s="439"/>
      <c r="Q60" s="439"/>
      <c r="R60" s="439"/>
      <c r="S60" s="439"/>
      <c r="T60" s="439"/>
      <c r="U60" s="464">
        <v>2974.7</v>
      </c>
      <c r="V60" s="464"/>
      <c r="W60" s="464"/>
      <c r="X60" s="464"/>
      <c r="Y60" s="443" t="s">
        <v>660</v>
      </c>
      <c r="Z60" s="443"/>
      <c r="AA60" s="443"/>
      <c r="AB60" s="443"/>
      <c r="AC60" s="443"/>
      <c r="AD60" s="443"/>
      <c r="AE60" s="443"/>
      <c r="AF60" s="443"/>
      <c r="AG60" s="465">
        <f>U60*125000</f>
        <v>371837500</v>
      </c>
      <c r="AH60" s="466"/>
      <c r="AI60" s="466"/>
      <c r="AJ60" s="466"/>
      <c r="AK60" s="466"/>
      <c r="AL60" s="467"/>
    </row>
    <row r="61" spans="1:40" s="222" customFormat="1" ht="7.5" customHeight="1" x14ac:dyDescent="0.25">
      <c r="A61" s="269"/>
      <c r="B61" s="269"/>
      <c r="C61" s="269"/>
      <c r="D61" s="269"/>
      <c r="E61" s="269"/>
      <c r="F61" s="269"/>
      <c r="G61" s="219"/>
      <c r="H61" s="219"/>
      <c r="I61" s="219"/>
      <c r="J61" s="219"/>
      <c r="K61" s="219"/>
      <c r="L61" s="219"/>
      <c r="M61" s="220"/>
      <c r="N61" s="220"/>
      <c r="O61" s="220"/>
      <c r="P61" s="220"/>
      <c r="Q61" s="220"/>
      <c r="R61" s="269"/>
      <c r="S61" s="220"/>
      <c r="T61" s="220"/>
      <c r="U61" s="220"/>
      <c r="V61" s="220"/>
      <c r="W61" s="220"/>
      <c r="X61" s="221"/>
      <c r="Y61" s="221"/>
      <c r="Z61" s="220"/>
      <c r="AA61" s="220"/>
      <c r="AB61" s="220"/>
      <c r="AC61" s="220"/>
      <c r="AD61" s="220"/>
      <c r="AE61" s="220"/>
      <c r="AF61" s="220"/>
      <c r="AG61" s="219"/>
      <c r="AH61" s="219"/>
      <c r="AI61" s="219"/>
      <c r="AJ61" s="219"/>
      <c r="AK61" s="219"/>
      <c r="AL61" s="219"/>
    </row>
    <row r="62" spans="1:40" s="224" customFormat="1" ht="75" customHeight="1" x14ac:dyDescent="0.25">
      <c r="A62" s="223" t="s">
        <v>661</v>
      </c>
      <c r="B62" s="443" t="s">
        <v>662</v>
      </c>
      <c r="C62" s="443"/>
      <c r="D62" s="443"/>
      <c r="E62" s="443"/>
      <c r="F62" s="443"/>
      <c r="G62" s="443"/>
      <c r="H62" s="443"/>
      <c r="I62" s="443"/>
      <c r="J62" s="458" t="s">
        <v>663</v>
      </c>
      <c r="K62" s="459"/>
      <c r="L62" s="460" t="s">
        <v>664</v>
      </c>
      <c r="M62" s="460"/>
      <c r="N62" s="460"/>
      <c r="O62" s="460"/>
      <c r="P62" s="460"/>
      <c r="Q62" s="461" t="s">
        <v>665</v>
      </c>
      <c r="R62" s="461"/>
      <c r="S62" s="439" t="s">
        <v>666</v>
      </c>
      <c r="T62" s="439"/>
      <c r="U62" s="461" t="s">
        <v>667</v>
      </c>
      <c r="V62" s="461"/>
      <c r="W62" s="439" t="s">
        <v>668</v>
      </c>
      <c r="X62" s="439"/>
      <c r="Y62" s="439"/>
      <c r="Z62" s="439"/>
      <c r="AA62" s="439"/>
      <c r="AB62" s="439" t="s">
        <v>669</v>
      </c>
      <c r="AC62" s="439"/>
      <c r="AD62" s="439"/>
      <c r="AE62" s="439"/>
      <c r="AF62" s="439"/>
      <c r="AG62" s="462" t="s">
        <v>670</v>
      </c>
      <c r="AH62" s="462"/>
      <c r="AI62" s="462" t="s">
        <v>671</v>
      </c>
      <c r="AJ62" s="462"/>
      <c r="AK62" s="462" t="s">
        <v>672</v>
      </c>
      <c r="AL62" s="462"/>
    </row>
    <row r="63" spans="1:40" x14ac:dyDescent="0.25">
      <c r="A63" s="225">
        <v>1</v>
      </c>
      <c r="B63" s="410" t="s">
        <v>866</v>
      </c>
      <c r="C63" s="410"/>
      <c r="D63" s="410"/>
      <c r="E63" s="410"/>
      <c r="F63" s="410"/>
      <c r="G63" s="410"/>
      <c r="H63" s="410"/>
      <c r="I63" s="410"/>
      <c r="J63" s="411">
        <v>0.3</v>
      </c>
      <c r="K63" s="412"/>
      <c r="L63" s="416">
        <v>40886937088.910004</v>
      </c>
      <c r="M63" s="416"/>
      <c r="N63" s="416"/>
      <c r="O63" s="416"/>
      <c r="P63" s="416"/>
      <c r="Q63" s="473">
        <f>+L63/(I$59*J63)</f>
        <v>15.784897382324022</v>
      </c>
      <c r="R63" s="474"/>
      <c r="S63" s="475">
        <v>9.9499999999999993</v>
      </c>
      <c r="T63" s="475"/>
      <c r="U63" s="415">
        <v>2</v>
      </c>
      <c r="V63" s="415"/>
      <c r="W63" s="409">
        <v>4858055918</v>
      </c>
      <c r="X63" s="409"/>
      <c r="Y63" s="409"/>
      <c r="Z63" s="409"/>
      <c r="AA63" s="409"/>
      <c r="AB63" s="409">
        <f>+IF(W63&lt;AG$60,AG$60,W63)</f>
        <v>4858055918</v>
      </c>
      <c r="AC63" s="409"/>
      <c r="AD63" s="409"/>
      <c r="AE63" s="409"/>
      <c r="AF63" s="409"/>
      <c r="AG63" s="408">
        <f>IF(Q63&gt;=0,IF(Q63&lt;=3,60,IF(Q63&lt;=6,80,IF(Q63&lt;=10,100,120))))</f>
        <v>120</v>
      </c>
      <c r="AH63" s="408"/>
      <c r="AI63" s="408">
        <f>IF(S63&gt;=0,IF(S63&lt;0.5,20,IF(S63&lt;0.75,25,IF(S63&lt;1,30,IF(S63&lt;1.5,35,40)))))</f>
        <v>40</v>
      </c>
      <c r="AJ63" s="408"/>
      <c r="AK63" s="408">
        <f>IF(U63&gt;=1,IF(U63&lt;=5,20,IF(U63&lt;=10,30,40)))</f>
        <v>20</v>
      </c>
      <c r="AL63" s="408"/>
    </row>
    <row r="64" spans="1:40" x14ac:dyDescent="0.25">
      <c r="A64" s="225">
        <v>2</v>
      </c>
      <c r="B64" s="410" t="s">
        <v>867</v>
      </c>
      <c r="C64" s="410"/>
      <c r="D64" s="410"/>
      <c r="E64" s="410"/>
      <c r="F64" s="410"/>
      <c r="G64" s="410"/>
      <c r="H64" s="410"/>
      <c r="I64" s="410"/>
      <c r="J64" s="411">
        <v>0.3</v>
      </c>
      <c r="K64" s="412"/>
      <c r="L64" s="416">
        <v>53381894119.199997</v>
      </c>
      <c r="M64" s="416"/>
      <c r="N64" s="416"/>
      <c r="O64" s="416"/>
      <c r="P64" s="416"/>
      <c r="Q64" s="473">
        <f>+L64/(I$59*J64)</f>
        <v>20.608726912298081</v>
      </c>
      <c r="R64" s="474"/>
      <c r="S64" s="475">
        <v>48.52</v>
      </c>
      <c r="T64" s="475"/>
      <c r="U64" s="415">
        <v>2</v>
      </c>
      <c r="V64" s="415"/>
      <c r="W64" s="409">
        <v>5403679689</v>
      </c>
      <c r="X64" s="409"/>
      <c r="Y64" s="409"/>
      <c r="Z64" s="409"/>
      <c r="AA64" s="409"/>
      <c r="AB64" s="409">
        <f>+IF(W64&lt;AG$60,AG$60,W64)</f>
        <v>5403679689</v>
      </c>
      <c r="AC64" s="409"/>
      <c r="AD64" s="409"/>
      <c r="AE64" s="409"/>
      <c r="AF64" s="409"/>
      <c r="AG64" s="408">
        <f>IF(Q64&gt;=0,IF(Q64&lt;=3,60,IF(Q64&lt;=6,80,IF(Q64&lt;=10,100,120))))</f>
        <v>120</v>
      </c>
      <c r="AH64" s="408"/>
      <c r="AI64" s="408">
        <f>IF(S64&gt;=0,IF(S64&lt;0.5,20,IF(S64&lt;0.75,25,IF(S64&lt;1,30,IF(S64&lt;1.5,35,40)))))</f>
        <v>40</v>
      </c>
      <c r="AJ64" s="408"/>
      <c r="AK64" s="408">
        <f>IF(U64&gt;=1,IF(U64&lt;=5,20,IF(U64&lt;=10,30,40)))</f>
        <v>20</v>
      </c>
      <c r="AL64" s="408"/>
      <c r="AN64" s="224"/>
    </row>
    <row r="65" spans="1:40" x14ac:dyDescent="0.25">
      <c r="A65" s="225">
        <v>3</v>
      </c>
      <c r="B65" s="410" t="s">
        <v>868</v>
      </c>
      <c r="C65" s="410"/>
      <c r="D65" s="410"/>
      <c r="E65" s="410"/>
      <c r="F65" s="410"/>
      <c r="G65" s="410"/>
      <c r="H65" s="410"/>
      <c r="I65" s="410"/>
      <c r="J65" s="411">
        <v>0.3</v>
      </c>
      <c r="K65" s="412"/>
      <c r="L65" s="416">
        <v>29993249411.450001</v>
      </c>
      <c r="M65" s="416"/>
      <c r="N65" s="416"/>
      <c r="O65" s="416"/>
      <c r="P65" s="416"/>
      <c r="Q65" s="473">
        <f>+L65/(I$59*J65)</f>
        <v>11.579257284366321</v>
      </c>
      <c r="R65" s="474"/>
      <c r="S65" s="475">
        <v>9.9</v>
      </c>
      <c r="T65" s="475"/>
      <c r="U65" s="415">
        <v>1</v>
      </c>
      <c r="V65" s="415"/>
      <c r="W65" s="409">
        <v>4656783579</v>
      </c>
      <c r="X65" s="409"/>
      <c r="Y65" s="409"/>
      <c r="Z65" s="409"/>
      <c r="AA65" s="409"/>
      <c r="AB65" s="409">
        <f>+IF(W65&lt;AG$60,AG$60,W65)</f>
        <v>4656783579</v>
      </c>
      <c r="AC65" s="409"/>
      <c r="AD65" s="409"/>
      <c r="AE65" s="409"/>
      <c r="AF65" s="409"/>
      <c r="AG65" s="408">
        <f>IF(Q65&gt;=0,IF(Q65&lt;=3,60,IF(Q65&lt;=6,80,IF(Q65&lt;=10,100,120))))</f>
        <v>120</v>
      </c>
      <c r="AH65" s="408"/>
      <c r="AI65" s="408">
        <f>IF(S65&gt;=0,IF(S65&lt;0.5,20,IF(S65&lt;0.75,25,IF(S65&lt;1,30,IF(S65&lt;1.5,35,40)))))</f>
        <v>40</v>
      </c>
      <c r="AJ65" s="408"/>
      <c r="AK65" s="408">
        <f>IF(U65&gt;=1,IF(U65&lt;=5,20,IF(U65&lt;=10,30,40)))</f>
        <v>20</v>
      </c>
      <c r="AL65" s="408"/>
      <c r="AN65" s="224"/>
    </row>
    <row r="66" spans="1:40" x14ac:dyDescent="0.25">
      <c r="A66" s="225">
        <v>4</v>
      </c>
      <c r="B66" s="410" t="s">
        <v>869</v>
      </c>
      <c r="C66" s="410"/>
      <c r="D66" s="410"/>
      <c r="E66" s="410"/>
      <c r="F66" s="410"/>
      <c r="G66" s="410"/>
      <c r="H66" s="410"/>
      <c r="I66" s="410"/>
      <c r="J66" s="411">
        <v>0.1</v>
      </c>
      <c r="K66" s="412"/>
      <c r="L66" s="416">
        <v>8242072793.2299995</v>
      </c>
      <c r="M66" s="416"/>
      <c r="N66" s="416"/>
      <c r="O66" s="416"/>
      <c r="P66" s="416"/>
      <c r="Q66" s="473">
        <f>+L66/(I$59*J66)</f>
        <v>9.5458561478356447</v>
      </c>
      <c r="R66" s="474"/>
      <c r="S66" s="475">
        <v>13.2</v>
      </c>
      <c r="T66" s="475"/>
      <c r="U66" s="415">
        <v>1</v>
      </c>
      <c r="V66" s="415"/>
      <c r="W66" s="409">
        <v>714115000</v>
      </c>
      <c r="X66" s="409"/>
      <c r="Y66" s="409"/>
      <c r="Z66" s="409"/>
      <c r="AA66" s="409"/>
      <c r="AB66" s="409">
        <f>+IF(W66&lt;AG$60,AG$60,W66)</f>
        <v>714115000</v>
      </c>
      <c r="AC66" s="409"/>
      <c r="AD66" s="409"/>
      <c r="AE66" s="409"/>
      <c r="AF66" s="409"/>
      <c r="AG66" s="408">
        <f>IF(Q66&gt;=0,IF(Q66&lt;=3,60,IF(Q66&lt;=6,80,IF(Q66&lt;=10,100,120))))</f>
        <v>100</v>
      </c>
      <c r="AH66" s="408"/>
      <c r="AI66" s="408">
        <f>IF(S66&gt;=0,IF(S66&lt;0.5,20,IF(S66&lt;0.75,25,IF(S66&lt;1,30,IF(S66&lt;1.5,35,40)))))</f>
        <v>40</v>
      </c>
      <c r="AJ66" s="408"/>
      <c r="AK66" s="408">
        <f>IF(U66&gt;=1,IF(U66&lt;=5,20,IF(U66&lt;=10,30,40)))</f>
        <v>20</v>
      </c>
      <c r="AL66" s="408"/>
      <c r="AN66" s="224"/>
    </row>
    <row r="67" spans="1:40" ht="15.75" thickBot="1" x14ac:dyDescent="0.3"/>
    <row r="68" spans="1:40" ht="15" customHeight="1" x14ac:dyDescent="0.25">
      <c r="A68" s="417" t="s">
        <v>676</v>
      </c>
      <c r="B68" s="418"/>
      <c r="C68" s="418"/>
      <c r="D68" s="418"/>
      <c r="E68" s="423" t="s">
        <v>677</v>
      </c>
      <c r="F68" s="418"/>
      <c r="G68" s="418"/>
      <c r="H68" s="424"/>
      <c r="I68" s="429" t="s">
        <v>678</v>
      </c>
      <c r="J68" s="430"/>
      <c r="K68" s="430"/>
      <c r="L68" s="430"/>
      <c r="M68" s="430"/>
      <c r="N68" s="430"/>
      <c r="O68" s="430"/>
      <c r="P68" s="431"/>
      <c r="Q68" s="429" t="s">
        <v>679</v>
      </c>
      <c r="R68" s="430"/>
      <c r="S68" s="430"/>
      <c r="T68" s="431"/>
      <c r="U68" s="423" t="s">
        <v>11</v>
      </c>
      <c r="V68" s="418"/>
      <c r="W68" s="418"/>
      <c r="X68" s="424"/>
      <c r="Y68" s="438" t="s">
        <v>680</v>
      </c>
      <c r="Z68" s="438"/>
      <c r="AA68" s="442" t="s">
        <v>681</v>
      </c>
      <c r="AB68" s="442"/>
      <c r="AC68" s="442"/>
      <c r="AD68" s="444" t="s">
        <v>682</v>
      </c>
      <c r="AE68" s="447" t="s">
        <v>683</v>
      </c>
      <c r="AF68" s="447"/>
      <c r="AG68" s="447"/>
      <c r="AH68" s="447"/>
      <c r="AI68" s="447"/>
      <c r="AJ68" s="447"/>
      <c r="AK68" s="447"/>
      <c r="AL68" s="448"/>
    </row>
    <row r="69" spans="1:40" ht="15" customHeight="1" x14ac:dyDescent="0.25">
      <c r="A69" s="419"/>
      <c r="B69" s="420"/>
      <c r="C69" s="420"/>
      <c r="D69" s="420"/>
      <c r="E69" s="425"/>
      <c r="F69" s="420"/>
      <c r="G69" s="420"/>
      <c r="H69" s="426"/>
      <c r="I69" s="432"/>
      <c r="J69" s="433"/>
      <c r="K69" s="433"/>
      <c r="L69" s="433"/>
      <c r="M69" s="433"/>
      <c r="N69" s="433"/>
      <c r="O69" s="433"/>
      <c r="P69" s="434"/>
      <c r="Q69" s="432"/>
      <c r="R69" s="433"/>
      <c r="S69" s="433"/>
      <c r="T69" s="434"/>
      <c r="U69" s="425"/>
      <c r="V69" s="420"/>
      <c r="W69" s="420"/>
      <c r="X69" s="426"/>
      <c r="Y69" s="439"/>
      <c r="Z69" s="439"/>
      <c r="AA69" s="443"/>
      <c r="AB69" s="443"/>
      <c r="AC69" s="443"/>
      <c r="AD69" s="445"/>
      <c r="AE69" s="449" t="s">
        <v>684</v>
      </c>
      <c r="AF69" s="452" t="s">
        <v>685</v>
      </c>
      <c r="AG69" s="452" t="s">
        <v>686</v>
      </c>
      <c r="AH69" s="439" t="s">
        <v>687</v>
      </c>
      <c r="AI69" s="439"/>
      <c r="AJ69" s="439"/>
      <c r="AK69" s="439"/>
      <c r="AL69" s="455"/>
    </row>
    <row r="70" spans="1:40" ht="15" customHeight="1" x14ac:dyDescent="0.25">
      <c r="A70" s="419"/>
      <c r="B70" s="420"/>
      <c r="C70" s="420"/>
      <c r="D70" s="420"/>
      <c r="E70" s="425"/>
      <c r="F70" s="420"/>
      <c r="G70" s="420"/>
      <c r="H70" s="426"/>
      <c r="I70" s="432"/>
      <c r="J70" s="433"/>
      <c r="K70" s="433"/>
      <c r="L70" s="433"/>
      <c r="M70" s="433"/>
      <c r="N70" s="433"/>
      <c r="O70" s="433"/>
      <c r="P70" s="434"/>
      <c r="Q70" s="432"/>
      <c r="R70" s="433"/>
      <c r="S70" s="433"/>
      <c r="T70" s="434"/>
      <c r="U70" s="425"/>
      <c r="V70" s="420"/>
      <c r="W70" s="420"/>
      <c r="X70" s="426"/>
      <c r="Y70" s="439"/>
      <c r="Z70" s="439"/>
      <c r="AA70" s="443"/>
      <c r="AB70" s="443"/>
      <c r="AC70" s="443"/>
      <c r="AD70" s="445"/>
      <c r="AE70" s="449"/>
      <c r="AF70" s="452"/>
      <c r="AG70" s="452"/>
      <c r="AH70" s="439"/>
      <c r="AI70" s="439"/>
      <c r="AJ70" s="439"/>
      <c r="AK70" s="439"/>
      <c r="AL70" s="455"/>
    </row>
    <row r="71" spans="1:40" ht="15" customHeight="1" x14ac:dyDescent="0.25">
      <c r="A71" s="419"/>
      <c r="B71" s="420"/>
      <c r="C71" s="420"/>
      <c r="D71" s="420"/>
      <c r="E71" s="425"/>
      <c r="F71" s="420"/>
      <c r="G71" s="420"/>
      <c r="H71" s="426"/>
      <c r="I71" s="432"/>
      <c r="J71" s="433"/>
      <c r="K71" s="433"/>
      <c r="L71" s="433"/>
      <c r="M71" s="433"/>
      <c r="N71" s="433"/>
      <c r="O71" s="433"/>
      <c r="P71" s="434"/>
      <c r="Q71" s="432"/>
      <c r="R71" s="433"/>
      <c r="S71" s="433"/>
      <c r="T71" s="434"/>
      <c r="U71" s="425"/>
      <c r="V71" s="420"/>
      <c r="W71" s="420"/>
      <c r="X71" s="426"/>
      <c r="Y71" s="439"/>
      <c r="Z71" s="439"/>
      <c r="AA71" s="405" t="s">
        <v>688</v>
      </c>
      <c r="AB71" s="405" t="s">
        <v>689</v>
      </c>
      <c r="AC71" s="405" t="s">
        <v>690</v>
      </c>
      <c r="AD71" s="445"/>
      <c r="AE71" s="449"/>
      <c r="AF71" s="452"/>
      <c r="AG71" s="452"/>
      <c r="AH71" s="439"/>
      <c r="AI71" s="439"/>
      <c r="AJ71" s="439"/>
      <c r="AK71" s="439"/>
      <c r="AL71" s="455"/>
    </row>
    <row r="72" spans="1:40" ht="15" customHeight="1" x14ac:dyDescent="0.25">
      <c r="A72" s="419"/>
      <c r="B72" s="420"/>
      <c r="C72" s="420"/>
      <c r="D72" s="420"/>
      <c r="E72" s="425"/>
      <c r="F72" s="420"/>
      <c r="G72" s="420"/>
      <c r="H72" s="426"/>
      <c r="I72" s="432"/>
      <c r="J72" s="433"/>
      <c r="K72" s="433"/>
      <c r="L72" s="433"/>
      <c r="M72" s="433"/>
      <c r="N72" s="433"/>
      <c r="O72" s="433"/>
      <c r="P72" s="434"/>
      <c r="Q72" s="432"/>
      <c r="R72" s="433"/>
      <c r="S72" s="433"/>
      <c r="T72" s="434"/>
      <c r="U72" s="425"/>
      <c r="V72" s="420"/>
      <c r="W72" s="420"/>
      <c r="X72" s="426"/>
      <c r="Y72" s="440"/>
      <c r="Z72" s="440"/>
      <c r="AA72" s="406"/>
      <c r="AB72" s="406"/>
      <c r="AC72" s="406"/>
      <c r="AD72" s="445"/>
      <c r="AE72" s="450"/>
      <c r="AF72" s="453"/>
      <c r="AG72" s="453"/>
      <c r="AH72" s="440"/>
      <c r="AI72" s="440"/>
      <c r="AJ72" s="440"/>
      <c r="AK72" s="440"/>
      <c r="AL72" s="456"/>
    </row>
    <row r="73" spans="1:40" ht="15.75" thickBot="1" x14ac:dyDescent="0.3">
      <c r="A73" s="421"/>
      <c r="B73" s="422"/>
      <c r="C73" s="422"/>
      <c r="D73" s="422"/>
      <c r="E73" s="427"/>
      <c r="F73" s="422"/>
      <c r="G73" s="422"/>
      <c r="H73" s="428"/>
      <c r="I73" s="435"/>
      <c r="J73" s="436"/>
      <c r="K73" s="436"/>
      <c r="L73" s="436"/>
      <c r="M73" s="436"/>
      <c r="N73" s="436"/>
      <c r="O73" s="436"/>
      <c r="P73" s="437"/>
      <c r="Q73" s="435"/>
      <c r="R73" s="436"/>
      <c r="S73" s="436"/>
      <c r="T73" s="437"/>
      <c r="U73" s="427"/>
      <c r="V73" s="422"/>
      <c r="W73" s="422"/>
      <c r="X73" s="428"/>
      <c r="Y73" s="441"/>
      <c r="Z73" s="441"/>
      <c r="AA73" s="407"/>
      <c r="AB73" s="407"/>
      <c r="AC73" s="407"/>
      <c r="AD73" s="446"/>
      <c r="AE73" s="451"/>
      <c r="AF73" s="454"/>
      <c r="AG73" s="454"/>
      <c r="AH73" s="441"/>
      <c r="AI73" s="441"/>
      <c r="AJ73" s="441"/>
      <c r="AK73" s="441"/>
      <c r="AL73" s="457"/>
    </row>
    <row r="74" spans="1:40" s="222" customFormat="1" x14ac:dyDescent="0.25">
      <c r="A74" s="226" t="s">
        <v>691</v>
      </c>
      <c r="B74" s="269"/>
      <c r="C74" s="269"/>
      <c r="D74" s="269"/>
      <c r="E74" s="268"/>
      <c r="F74" s="268"/>
      <c r="G74" s="268"/>
      <c r="H74" s="226" t="str">
        <f>+B63</f>
        <v>OM CONSTRUCTORES SAS</v>
      </c>
      <c r="I74" s="269"/>
      <c r="J74" s="269"/>
      <c r="K74" s="269"/>
      <c r="L74" s="269"/>
      <c r="M74" s="269"/>
      <c r="N74" s="269"/>
      <c r="O74" s="269"/>
      <c r="P74" s="269"/>
      <c r="Q74" s="269"/>
      <c r="R74" s="269"/>
      <c r="S74" s="268"/>
      <c r="T74" s="268"/>
      <c r="U74" s="268"/>
      <c r="V74" s="268"/>
      <c r="W74" s="268"/>
      <c r="X74" s="268"/>
      <c r="Y74" s="268"/>
      <c r="Z74" s="268"/>
      <c r="AA74" s="228"/>
      <c r="AB74" s="228"/>
      <c r="AC74" s="228"/>
      <c r="AD74" s="229"/>
      <c r="AE74" s="230"/>
      <c r="AF74" s="231"/>
      <c r="AG74" s="231"/>
      <c r="AH74" s="268"/>
      <c r="AI74" s="268"/>
      <c r="AJ74" s="268"/>
      <c r="AK74" s="268"/>
      <c r="AL74" s="268"/>
    </row>
    <row r="75" spans="1:40" ht="39.950000000000003" customHeight="1" x14ac:dyDescent="0.25">
      <c r="A75" s="394"/>
      <c r="B75" s="394"/>
      <c r="C75" s="394"/>
      <c r="D75" s="394"/>
      <c r="E75" s="394"/>
      <c r="F75" s="394"/>
      <c r="G75" s="394"/>
      <c r="H75" s="394"/>
      <c r="I75" s="394"/>
      <c r="J75" s="394"/>
      <c r="K75" s="394"/>
      <c r="L75" s="394"/>
      <c r="M75" s="394"/>
      <c r="N75" s="394"/>
      <c r="O75" s="394"/>
      <c r="P75" s="394"/>
      <c r="Q75" s="396">
        <v>51639488</v>
      </c>
      <c r="R75" s="397"/>
      <c r="S75" s="397"/>
      <c r="T75" s="398"/>
      <c r="U75" s="399">
        <v>42865</v>
      </c>
      <c r="V75" s="400"/>
      <c r="W75" s="400"/>
      <c r="X75" s="401"/>
      <c r="Y75" s="394">
        <v>180</v>
      </c>
      <c r="Z75" s="394"/>
      <c r="AA75" s="270" t="s">
        <v>697</v>
      </c>
      <c r="AB75" s="270"/>
      <c r="AC75" s="270"/>
      <c r="AD75" s="233">
        <v>1</v>
      </c>
      <c r="AE75" s="233">
        <f>+AF75/Y75</f>
        <v>0.52777777777777779</v>
      </c>
      <c r="AF75" s="234">
        <f>+Y75-AG75</f>
        <v>95</v>
      </c>
      <c r="AG75" s="234">
        <v>85</v>
      </c>
      <c r="AH75" s="390">
        <f>+(Q75/Y75)*AD75*AG75</f>
        <v>24385313.77777778</v>
      </c>
      <c r="AI75" s="390"/>
      <c r="AJ75" s="390"/>
      <c r="AK75" s="390"/>
      <c r="AL75" s="390"/>
    </row>
    <row r="76" spans="1:40" x14ac:dyDescent="0.25">
      <c r="AB76" s="391" t="s">
        <v>693</v>
      </c>
      <c r="AC76" s="391"/>
      <c r="AD76" s="391"/>
      <c r="AE76" s="391"/>
      <c r="AF76" s="391"/>
      <c r="AG76" s="391"/>
      <c r="AH76" s="392">
        <f>SUM(AH75:AL75)</f>
        <v>24385313.77777778</v>
      </c>
      <c r="AI76" s="393"/>
      <c r="AJ76" s="393"/>
      <c r="AK76" s="393"/>
      <c r="AL76" s="393"/>
    </row>
    <row r="77" spans="1:40" s="222" customFormat="1" x14ac:dyDescent="0.25">
      <c r="A77" s="226" t="s">
        <v>691</v>
      </c>
      <c r="B77" s="269"/>
      <c r="C77" s="269"/>
      <c r="D77" s="269"/>
      <c r="E77" s="268"/>
      <c r="F77" s="268"/>
      <c r="G77" s="268"/>
      <c r="H77" s="226" t="str">
        <f>+B64</f>
        <v>OSCAR NOEL MAYOR POSSO</v>
      </c>
      <c r="I77" s="269"/>
      <c r="J77" s="269"/>
      <c r="K77" s="269"/>
      <c r="L77" s="269"/>
      <c r="M77" s="269"/>
      <c r="N77" s="269"/>
      <c r="O77" s="269"/>
      <c r="P77" s="269"/>
      <c r="Q77" s="269"/>
      <c r="R77" s="269"/>
      <c r="S77" s="268"/>
      <c r="T77" s="268"/>
      <c r="U77" s="268"/>
      <c r="V77" s="268"/>
      <c r="W77" s="268"/>
      <c r="X77" s="268"/>
      <c r="Y77" s="268"/>
      <c r="Z77" s="268"/>
      <c r="AA77" s="228"/>
      <c r="AB77" s="228"/>
      <c r="AC77" s="228"/>
      <c r="AD77" s="229"/>
      <c r="AE77" s="230"/>
      <c r="AF77" s="231"/>
      <c r="AG77" s="231"/>
      <c r="AH77" s="268"/>
      <c r="AI77" s="268"/>
      <c r="AJ77" s="268"/>
      <c r="AK77" s="268"/>
      <c r="AL77" s="268"/>
    </row>
    <row r="78" spans="1:40" ht="39.950000000000003" customHeight="1" x14ac:dyDescent="0.25">
      <c r="A78" s="394"/>
      <c r="B78" s="394"/>
      <c r="C78" s="394"/>
      <c r="D78" s="394"/>
      <c r="E78" s="394"/>
      <c r="F78" s="394"/>
      <c r="G78" s="394"/>
      <c r="H78" s="394"/>
      <c r="I78" s="394"/>
      <c r="J78" s="394"/>
      <c r="K78" s="394"/>
      <c r="L78" s="394"/>
      <c r="M78" s="394"/>
      <c r="N78" s="394"/>
      <c r="O78" s="394"/>
      <c r="P78" s="394"/>
      <c r="Q78" s="396">
        <v>3960332813</v>
      </c>
      <c r="R78" s="397"/>
      <c r="S78" s="397"/>
      <c r="T78" s="398"/>
      <c r="U78" s="399">
        <v>42611</v>
      </c>
      <c r="V78" s="400"/>
      <c r="W78" s="400"/>
      <c r="X78" s="401"/>
      <c r="Y78" s="394">
        <v>300</v>
      </c>
      <c r="Z78" s="394"/>
      <c r="AA78" s="270"/>
      <c r="AB78" s="270" t="s">
        <v>697</v>
      </c>
      <c r="AC78" s="270"/>
      <c r="AD78" s="233">
        <v>0.05</v>
      </c>
      <c r="AE78" s="233">
        <f>+AF78/Y78</f>
        <v>0.96</v>
      </c>
      <c r="AF78" s="234">
        <f>+Y78-AG78</f>
        <v>288</v>
      </c>
      <c r="AG78" s="234">
        <v>12</v>
      </c>
      <c r="AH78" s="390">
        <f>+(Q78/Y78)*AD78*AG78</f>
        <v>7920665.6260000002</v>
      </c>
      <c r="AI78" s="390"/>
      <c r="AJ78" s="390"/>
      <c r="AK78" s="390"/>
      <c r="AL78" s="390"/>
    </row>
    <row r="79" spans="1:40" x14ac:dyDescent="0.25">
      <c r="AB79" s="391" t="s">
        <v>693</v>
      </c>
      <c r="AC79" s="391"/>
      <c r="AD79" s="391"/>
      <c r="AE79" s="391"/>
      <c r="AF79" s="391"/>
      <c r="AG79" s="391"/>
      <c r="AH79" s="392">
        <f>SUM(AH78:AL78)</f>
        <v>7920665.6260000002</v>
      </c>
      <c r="AI79" s="393"/>
      <c r="AJ79" s="393"/>
      <c r="AK79" s="393"/>
      <c r="AL79" s="393"/>
    </row>
    <row r="80" spans="1:40" s="222" customFormat="1" x14ac:dyDescent="0.25">
      <c r="A80" s="226" t="s">
        <v>691</v>
      </c>
      <c r="B80" s="269"/>
      <c r="C80" s="269"/>
      <c r="D80" s="269"/>
      <c r="E80" s="268"/>
      <c r="F80" s="268"/>
      <c r="G80" s="268"/>
      <c r="H80" s="226" t="str">
        <f>+B65</f>
        <v>LUIS FERNANDO POLANCO FLOREZ</v>
      </c>
      <c r="I80" s="269"/>
      <c r="J80" s="269"/>
      <c r="K80" s="269"/>
      <c r="L80" s="269"/>
      <c r="M80" s="269"/>
      <c r="N80" s="269"/>
      <c r="O80" s="269"/>
      <c r="P80" s="269"/>
      <c r="Q80" s="269"/>
      <c r="R80" s="269"/>
      <c r="S80" s="268"/>
      <c r="T80" s="268"/>
      <c r="U80" s="268"/>
      <c r="V80" s="268"/>
      <c r="W80" s="268"/>
      <c r="X80" s="268"/>
      <c r="Y80" s="268"/>
      <c r="Z80" s="268"/>
      <c r="AA80" s="228"/>
      <c r="AB80" s="228"/>
      <c r="AC80" s="228"/>
      <c r="AD80" s="229"/>
      <c r="AE80" s="230"/>
      <c r="AF80" s="231"/>
      <c r="AG80" s="231"/>
      <c r="AH80" s="268"/>
      <c r="AI80" s="268"/>
      <c r="AJ80" s="268"/>
      <c r="AK80" s="268"/>
      <c r="AL80" s="268"/>
    </row>
    <row r="81" spans="1:40" ht="39.950000000000003" customHeight="1" x14ac:dyDescent="0.25">
      <c r="A81" s="394"/>
      <c r="B81" s="394"/>
      <c r="C81" s="394"/>
      <c r="D81" s="394"/>
      <c r="E81" s="394"/>
      <c r="F81" s="394"/>
      <c r="G81" s="394"/>
      <c r="H81" s="394"/>
      <c r="I81" s="476" t="s">
        <v>692</v>
      </c>
      <c r="J81" s="476"/>
      <c r="K81" s="476"/>
      <c r="L81" s="476"/>
      <c r="M81" s="476"/>
      <c r="N81" s="476"/>
      <c r="O81" s="476"/>
      <c r="P81" s="476"/>
      <c r="Q81" s="396"/>
      <c r="R81" s="397"/>
      <c r="S81" s="397"/>
      <c r="T81" s="398"/>
      <c r="U81" s="399"/>
      <c r="V81" s="400"/>
      <c r="W81" s="400"/>
      <c r="X81" s="401"/>
      <c r="Y81" s="394"/>
      <c r="Z81" s="394"/>
      <c r="AA81" s="270"/>
      <c r="AB81" s="270"/>
      <c r="AC81" s="270"/>
      <c r="AD81" s="233"/>
      <c r="AE81" s="233"/>
      <c r="AF81" s="234"/>
      <c r="AG81" s="234"/>
      <c r="AH81" s="390"/>
      <c r="AI81" s="390"/>
      <c r="AJ81" s="390"/>
      <c r="AK81" s="390"/>
      <c r="AL81" s="390"/>
      <c r="AN81" s="235"/>
    </row>
    <row r="82" spans="1:40" x14ac:dyDescent="0.25">
      <c r="AB82" s="391" t="s">
        <v>693</v>
      </c>
      <c r="AC82" s="391"/>
      <c r="AD82" s="391"/>
      <c r="AE82" s="391"/>
      <c r="AF82" s="391"/>
      <c r="AG82" s="391"/>
      <c r="AH82" s="392">
        <f>SUM(AH81:AL81)</f>
        <v>0</v>
      </c>
      <c r="AI82" s="393"/>
      <c r="AJ82" s="393"/>
      <c r="AK82" s="393"/>
      <c r="AL82" s="393"/>
    </row>
    <row r="83" spans="1:40" s="222" customFormat="1" x14ac:dyDescent="0.25">
      <c r="A83" s="226" t="s">
        <v>691</v>
      </c>
      <c r="B83" s="269"/>
      <c r="C83" s="269"/>
      <c r="D83" s="269"/>
      <c r="E83" s="268"/>
      <c r="F83" s="268"/>
      <c r="G83" s="268"/>
      <c r="H83" s="226" t="str">
        <f>+B66</f>
        <v>EXDICON SAS</v>
      </c>
      <c r="I83" s="269"/>
      <c r="J83" s="269"/>
      <c r="K83" s="269"/>
      <c r="L83" s="269"/>
      <c r="M83" s="269"/>
      <c r="N83" s="269"/>
      <c r="O83" s="269"/>
      <c r="P83" s="269"/>
      <c r="Q83" s="269"/>
      <c r="R83" s="269"/>
      <c r="S83" s="268"/>
      <c r="T83" s="268"/>
      <c r="U83" s="268"/>
      <c r="V83" s="268"/>
      <c r="W83" s="268"/>
      <c r="X83" s="268"/>
      <c r="Y83" s="268"/>
      <c r="Z83" s="268"/>
      <c r="AA83" s="228"/>
      <c r="AB83" s="228"/>
      <c r="AC83" s="228"/>
      <c r="AD83" s="229"/>
      <c r="AE83" s="230"/>
      <c r="AF83" s="231"/>
      <c r="AG83" s="231"/>
      <c r="AH83" s="268"/>
      <c r="AI83" s="268"/>
      <c r="AJ83" s="268"/>
      <c r="AK83" s="268"/>
      <c r="AL83" s="268"/>
    </row>
    <row r="84" spans="1:40" ht="39.950000000000003" customHeight="1" x14ac:dyDescent="0.25">
      <c r="A84" s="394"/>
      <c r="B84" s="394"/>
      <c r="C84" s="394"/>
      <c r="D84" s="394"/>
      <c r="E84" s="394"/>
      <c r="F84" s="394"/>
      <c r="G84" s="394"/>
      <c r="H84" s="394"/>
      <c r="I84" s="476"/>
      <c r="J84" s="476"/>
      <c r="K84" s="476"/>
      <c r="L84" s="476"/>
      <c r="M84" s="476"/>
      <c r="N84" s="476"/>
      <c r="O84" s="476"/>
      <c r="P84" s="476"/>
      <c r="Q84" s="396">
        <v>531607760</v>
      </c>
      <c r="R84" s="397"/>
      <c r="S84" s="397"/>
      <c r="T84" s="398"/>
      <c r="U84" s="399">
        <v>42010</v>
      </c>
      <c r="V84" s="400"/>
      <c r="W84" s="400"/>
      <c r="X84" s="401"/>
      <c r="Y84" s="394">
        <f>8*30</f>
        <v>240</v>
      </c>
      <c r="Z84" s="394"/>
      <c r="AA84" s="270"/>
      <c r="AB84" s="270" t="s">
        <v>697</v>
      </c>
      <c r="AC84" s="270"/>
      <c r="AD84" s="233">
        <v>0.8</v>
      </c>
      <c r="AE84" s="233">
        <f>+AF84/Y84</f>
        <v>0.75</v>
      </c>
      <c r="AF84" s="234">
        <f>+Y84-AG84</f>
        <v>180</v>
      </c>
      <c r="AG84" s="234">
        <v>60</v>
      </c>
      <c r="AH84" s="390">
        <f>+(Q84/Y84)*AD84*AG84</f>
        <v>106321552.00000001</v>
      </c>
      <c r="AI84" s="390"/>
      <c r="AJ84" s="390"/>
      <c r="AK84" s="390"/>
      <c r="AL84" s="390"/>
      <c r="AN84" s="235"/>
    </row>
    <row r="85" spans="1:40" x14ac:dyDescent="0.25">
      <c r="AB85" s="391" t="s">
        <v>693</v>
      </c>
      <c r="AC85" s="391"/>
      <c r="AD85" s="391"/>
      <c r="AE85" s="391"/>
      <c r="AF85" s="391"/>
      <c r="AG85" s="391"/>
      <c r="AH85" s="392">
        <f>SUM(AH84:AL84)</f>
        <v>106321552.00000001</v>
      </c>
      <c r="AI85" s="393"/>
      <c r="AJ85" s="393"/>
      <c r="AK85" s="393"/>
      <c r="AL85" s="393"/>
    </row>
    <row r="86" spans="1:40" ht="15.75" thickBot="1" x14ac:dyDescent="0.3"/>
    <row r="87" spans="1:40" ht="15.75" thickBot="1" x14ac:dyDescent="0.3">
      <c r="A87" s="236" t="s">
        <v>698</v>
      </c>
      <c r="F87" s="236" t="str">
        <f>+B63</f>
        <v>OM CONSTRUCTORES SAS</v>
      </c>
      <c r="M87" s="236" t="s">
        <v>699</v>
      </c>
      <c r="T87" s="266" t="s">
        <v>699</v>
      </c>
      <c r="U87" s="385">
        <f>+AB63*((AG63+AI63+AK63)/100)-AH76</f>
        <v>8720115338.622221</v>
      </c>
      <c r="V87" s="386"/>
      <c r="W87" s="386"/>
      <c r="X87" s="386"/>
      <c r="Y87" s="386"/>
      <c r="Z87" s="387"/>
    </row>
    <row r="88" spans="1:40" ht="15.75" thickBot="1" x14ac:dyDescent="0.3">
      <c r="T88" s="266"/>
    </row>
    <row r="89" spans="1:40" ht="15.75" thickBot="1" x14ac:dyDescent="0.3">
      <c r="A89" s="236" t="s">
        <v>698</v>
      </c>
      <c r="F89" s="236" t="str">
        <f>+B64</f>
        <v>OSCAR NOEL MAYOR POSSO</v>
      </c>
      <c r="M89" s="236" t="s">
        <v>699</v>
      </c>
      <c r="T89" s="266" t="s">
        <v>699</v>
      </c>
      <c r="U89" s="385">
        <f>+AB64*((AG64+AI64+AK64)/100)-AH79</f>
        <v>9718702774.5740013</v>
      </c>
      <c r="V89" s="386"/>
      <c r="W89" s="386"/>
      <c r="X89" s="386"/>
      <c r="Y89" s="386"/>
      <c r="Z89" s="387"/>
    </row>
    <row r="90" spans="1:40" ht="15.75" thickBot="1" x14ac:dyDescent="0.3">
      <c r="T90" s="266"/>
    </row>
    <row r="91" spans="1:40" ht="15.75" thickBot="1" x14ac:dyDescent="0.3">
      <c r="A91" s="236" t="s">
        <v>698</v>
      </c>
      <c r="F91" s="236" t="str">
        <f>+B65</f>
        <v>LUIS FERNANDO POLANCO FLOREZ</v>
      </c>
      <c r="M91" s="236" t="s">
        <v>699</v>
      </c>
      <c r="T91" s="266" t="s">
        <v>699</v>
      </c>
      <c r="U91" s="385">
        <f>+AB65*((AG65+AI65+AK65)/100)-AH82</f>
        <v>8382210442.1999998</v>
      </c>
      <c r="V91" s="386"/>
      <c r="W91" s="386"/>
      <c r="X91" s="386"/>
      <c r="Y91" s="386"/>
      <c r="Z91" s="387"/>
    </row>
    <row r="92" spans="1:40" ht="15.75" thickBot="1" x14ac:dyDescent="0.3">
      <c r="T92" s="266"/>
    </row>
    <row r="93" spans="1:40" ht="15.75" thickBot="1" x14ac:dyDescent="0.3">
      <c r="A93" s="236" t="s">
        <v>698</v>
      </c>
      <c r="F93" s="236" t="str">
        <f>+B66</f>
        <v>EXDICON SAS</v>
      </c>
      <c r="M93" s="236" t="s">
        <v>699</v>
      </c>
      <c r="T93" s="266" t="s">
        <v>699</v>
      </c>
      <c r="U93" s="385">
        <f>+AB66*((AG66+AI66+AK66)/100)-AH85</f>
        <v>1036262448</v>
      </c>
      <c r="V93" s="386"/>
      <c r="W93" s="386"/>
      <c r="X93" s="386"/>
      <c r="Y93" s="386"/>
      <c r="Z93" s="387"/>
    </row>
    <row r="94" spans="1:40" ht="15.75" thickBot="1" x14ac:dyDescent="0.3">
      <c r="T94" s="266"/>
    </row>
    <row r="95" spans="1:40" ht="15.75" thickBot="1" x14ac:dyDescent="0.3">
      <c r="A95" s="236" t="s">
        <v>698</v>
      </c>
      <c r="F95" s="236" t="str">
        <f>+A56</f>
        <v>CONSORCIO NUEVA UNIVERSIDAD</v>
      </c>
      <c r="M95" s="236" t="s">
        <v>699</v>
      </c>
      <c r="T95" s="266" t="s">
        <v>699</v>
      </c>
      <c r="U95" s="385">
        <f>SUM(U87:Z90)</f>
        <v>18438818113.19622</v>
      </c>
      <c r="V95" s="386"/>
      <c r="W95" s="386"/>
      <c r="X95" s="386"/>
      <c r="Y95" s="386"/>
      <c r="Z95" s="387"/>
      <c r="AB95" s="388" t="str">
        <f>+IF(AG59&lt;=U95,"CUMPLE","NO CUMPLE")</f>
        <v>CUMPLE</v>
      </c>
      <c r="AC95" s="388"/>
      <c r="AD95" s="388"/>
    </row>
    <row r="97" spans="1:40" x14ac:dyDescent="0.25">
      <c r="A97" s="468" t="s">
        <v>654</v>
      </c>
      <c r="B97" s="468"/>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row>
    <row r="98" spans="1:40" x14ac:dyDescent="0.25">
      <c r="A98" s="468">
        <v>4</v>
      </c>
      <c r="B98" s="468"/>
      <c r="C98" s="468"/>
      <c r="D98" s="468"/>
      <c r="E98" s="468"/>
      <c r="F98" s="468"/>
      <c r="G98" s="468"/>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row>
    <row r="99" spans="1:40" x14ac:dyDescent="0.25">
      <c r="A99" s="410" t="s">
        <v>90</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row>
    <row r="100" spans="1:40" x14ac:dyDescent="0.25">
      <c r="A100" s="410" t="s">
        <v>912</v>
      </c>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row>
    <row r="102" spans="1:40" s="217" customFormat="1" ht="30" customHeight="1" x14ac:dyDescent="0.2">
      <c r="A102" s="463" t="s">
        <v>655</v>
      </c>
      <c r="B102" s="463"/>
      <c r="C102" s="463"/>
      <c r="D102" s="463"/>
      <c r="E102" s="463"/>
      <c r="F102" s="463"/>
      <c r="G102" s="463"/>
      <c r="H102" s="463"/>
      <c r="I102" s="464">
        <v>8634189187</v>
      </c>
      <c r="J102" s="464"/>
      <c r="K102" s="464"/>
      <c r="L102" s="464"/>
      <c r="M102" s="464"/>
      <c r="N102" s="464"/>
      <c r="O102" s="439" t="s">
        <v>656</v>
      </c>
      <c r="P102" s="439"/>
      <c r="Q102" s="439"/>
      <c r="R102" s="439"/>
      <c r="S102" s="439"/>
      <c r="T102" s="439"/>
      <c r="U102" s="443">
        <v>12</v>
      </c>
      <c r="V102" s="443"/>
      <c r="W102" s="443"/>
      <c r="X102" s="443"/>
      <c r="Y102" s="439" t="s">
        <v>657</v>
      </c>
      <c r="Z102" s="439"/>
      <c r="AA102" s="439"/>
      <c r="AB102" s="439"/>
      <c r="AC102" s="439"/>
      <c r="AD102" s="439"/>
      <c r="AE102" s="439"/>
      <c r="AF102" s="439"/>
      <c r="AG102" s="464">
        <f>IF(U102&gt;12,(I102-I103)/U102*12,I102-I103)</f>
        <v>8634189187</v>
      </c>
      <c r="AH102" s="464"/>
      <c r="AI102" s="464"/>
      <c r="AJ102" s="464"/>
      <c r="AK102" s="464"/>
      <c r="AL102" s="464"/>
    </row>
    <row r="103" spans="1:40" s="217" customFormat="1" ht="30" customHeight="1" x14ac:dyDescent="0.2">
      <c r="A103" s="463" t="s">
        <v>658</v>
      </c>
      <c r="B103" s="463"/>
      <c r="C103" s="463"/>
      <c r="D103" s="463"/>
      <c r="E103" s="463"/>
      <c r="F103" s="463"/>
      <c r="G103" s="463"/>
      <c r="H103" s="463"/>
      <c r="I103" s="464">
        <v>0</v>
      </c>
      <c r="J103" s="464"/>
      <c r="K103" s="464"/>
      <c r="L103" s="464"/>
      <c r="M103" s="464"/>
      <c r="N103" s="464"/>
      <c r="O103" s="439" t="s">
        <v>659</v>
      </c>
      <c r="P103" s="439"/>
      <c r="Q103" s="439"/>
      <c r="R103" s="439"/>
      <c r="S103" s="439"/>
      <c r="T103" s="439"/>
      <c r="U103" s="464">
        <v>2974.7</v>
      </c>
      <c r="V103" s="464"/>
      <c r="W103" s="464"/>
      <c r="X103" s="464"/>
      <c r="Y103" s="443" t="s">
        <v>660</v>
      </c>
      <c r="Z103" s="443"/>
      <c r="AA103" s="443"/>
      <c r="AB103" s="443"/>
      <c r="AC103" s="443"/>
      <c r="AD103" s="443"/>
      <c r="AE103" s="443"/>
      <c r="AF103" s="443"/>
      <c r="AG103" s="465">
        <f>U103*125000</f>
        <v>371837500</v>
      </c>
      <c r="AH103" s="466"/>
      <c r="AI103" s="466"/>
      <c r="AJ103" s="466"/>
      <c r="AK103" s="466"/>
      <c r="AL103" s="467"/>
    </row>
    <row r="104" spans="1:40" s="222" customFormat="1" ht="7.5" customHeight="1" x14ac:dyDescent="0.25">
      <c r="A104" s="269"/>
      <c r="B104" s="269"/>
      <c r="C104" s="269"/>
      <c r="D104" s="269"/>
      <c r="E104" s="269"/>
      <c r="F104" s="269"/>
      <c r="G104" s="219"/>
      <c r="H104" s="219"/>
      <c r="I104" s="219"/>
      <c r="J104" s="219"/>
      <c r="K104" s="219"/>
      <c r="L104" s="219"/>
      <c r="M104" s="220"/>
      <c r="N104" s="220"/>
      <c r="O104" s="220"/>
      <c r="P104" s="220"/>
      <c r="Q104" s="220"/>
      <c r="R104" s="269"/>
      <c r="S104" s="220"/>
      <c r="T104" s="220"/>
      <c r="U104" s="220"/>
      <c r="V104" s="220"/>
      <c r="W104" s="220"/>
      <c r="X104" s="221"/>
      <c r="Y104" s="221"/>
      <c r="Z104" s="220"/>
      <c r="AA104" s="220"/>
      <c r="AB104" s="220"/>
      <c r="AC104" s="220"/>
      <c r="AD104" s="220"/>
      <c r="AE104" s="220"/>
      <c r="AF104" s="220"/>
      <c r="AG104" s="219"/>
      <c r="AH104" s="219"/>
      <c r="AI104" s="219"/>
      <c r="AJ104" s="219"/>
      <c r="AK104" s="219"/>
      <c r="AL104" s="219"/>
    </row>
    <row r="105" spans="1:40" s="281" customFormat="1" ht="75" customHeight="1" x14ac:dyDescent="0.25">
      <c r="A105" s="223" t="s">
        <v>661</v>
      </c>
      <c r="B105" s="443" t="s">
        <v>662</v>
      </c>
      <c r="C105" s="443"/>
      <c r="D105" s="443"/>
      <c r="E105" s="443"/>
      <c r="F105" s="443"/>
      <c r="G105" s="443"/>
      <c r="H105" s="443"/>
      <c r="I105" s="443"/>
      <c r="J105" s="458" t="s">
        <v>663</v>
      </c>
      <c r="K105" s="459"/>
      <c r="L105" s="460" t="s">
        <v>664</v>
      </c>
      <c r="M105" s="460"/>
      <c r="N105" s="460"/>
      <c r="O105" s="460"/>
      <c r="P105" s="460"/>
      <c r="Q105" s="461" t="s">
        <v>665</v>
      </c>
      <c r="R105" s="461"/>
      <c r="S105" s="439" t="s">
        <v>666</v>
      </c>
      <c r="T105" s="439"/>
      <c r="U105" s="461" t="s">
        <v>667</v>
      </c>
      <c r="V105" s="461"/>
      <c r="W105" s="439" t="s">
        <v>668</v>
      </c>
      <c r="X105" s="439"/>
      <c r="Y105" s="439"/>
      <c r="Z105" s="439"/>
      <c r="AA105" s="439"/>
      <c r="AB105" s="439" t="s">
        <v>669</v>
      </c>
      <c r="AC105" s="439"/>
      <c r="AD105" s="439"/>
      <c r="AE105" s="439"/>
      <c r="AF105" s="439"/>
      <c r="AG105" s="462" t="s">
        <v>670</v>
      </c>
      <c r="AH105" s="462"/>
      <c r="AI105" s="462" t="s">
        <v>671</v>
      </c>
      <c r="AJ105" s="462"/>
      <c r="AK105" s="462" t="s">
        <v>672</v>
      </c>
      <c r="AL105" s="462"/>
    </row>
    <row r="106" spans="1:40" x14ac:dyDescent="0.25">
      <c r="A106" s="225">
        <v>1</v>
      </c>
      <c r="B106" s="410" t="s">
        <v>913</v>
      </c>
      <c r="C106" s="410"/>
      <c r="D106" s="410"/>
      <c r="E106" s="410"/>
      <c r="F106" s="410"/>
      <c r="G106" s="410"/>
      <c r="H106" s="410"/>
      <c r="I106" s="410"/>
      <c r="J106" s="411">
        <v>0.45</v>
      </c>
      <c r="K106" s="412"/>
      <c r="L106" s="416">
        <v>16013699913</v>
      </c>
      <c r="M106" s="416"/>
      <c r="N106" s="416"/>
      <c r="O106" s="416"/>
      <c r="P106" s="416"/>
      <c r="Q106" s="472">
        <f>+L106/(I$102*J106)</f>
        <v>4.1215218981125004</v>
      </c>
      <c r="R106" s="414"/>
      <c r="S106" s="471">
        <v>87.64</v>
      </c>
      <c r="T106" s="415"/>
      <c r="U106" s="415">
        <v>10</v>
      </c>
      <c r="V106" s="415"/>
      <c r="W106" s="409">
        <v>7681738068</v>
      </c>
      <c r="X106" s="409"/>
      <c r="Y106" s="409"/>
      <c r="Z106" s="409"/>
      <c r="AA106" s="409"/>
      <c r="AB106" s="409">
        <f>+IF(W106&lt;AG$103,AG$103,W106)</f>
        <v>7681738068</v>
      </c>
      <c r="AC106" s="409"/>
      <c r="AD106" s="409"/>
      <c r="AE106" s="409"/>
      <c r="AF106" s="409"/>
      <c r="AG106" s="408">
        <f>IF(Q106&gt;=0,IF(Q106&lt;=3,60,IF(Q106&lt;=6,80,IF(Q106&lt;=10,100,120))))</f>
        <v>80</v>
      </c>
      <c r="AH106" s="408"/>
      <c r="AI106" s="408">
        <f>IF(S106&gt;=0,IF(S106&lt;0.5,20,IF(S106&lt;0.75,25,IF(S106&lt;1,30,IF(S106&lt;1.5,35,40)))))</f>
        <v>40</v>
      </c>
      <c r="AJ106" s="408"/>
      <c r="AK106" s="408">
        <f>IF(U106&gt;=1,IF(U106&lt;=5,20,IF(U106&lt;=10,30,40)))</f>
        <v>30</v>
      </c>
      <c r="AL106" s="408"/>
    </row>
    <row r="107" spans="1:40" x14ac:dyDescent="0.25">
      <c r="A107" s="225">
        <v>2</v>
      </c>
      <c r="B107" s="410" t="s">
        <v>914</v>
      </c>
      <c r="C107" s="410"/>
      <c r="D107" s="410"/>
      <c r="E107" s="410"/>
      <c r="F107" s="410"/>
      <c r="G107" s="410"/>
      <c r="H107" s="410"/>
      <c r="I107" s="410"/>
      <c r="J107" s="411">
        <v>0.25</v>
      </c>
      <c r="K107" s="412"/>
      <c r="L107" s="416">
        <v>8492348909.6099997</v>
      </c>
      <c r="M107" s="416"/>
      <c r="N107" s="416"/>
      <c r="O107" s="416"/>
      <c r="P107" s="416"/>
      <c r="Q107" s="472">
        <f t="shared" ref="Q107:Q108" si="4">+L107/(I$102*J107)</f>
        <v>3.9342890111309763</v>
      </c>
      <c r="R107" s="414"/>
      <c r="S107" s="471">
        <v>23.29</v>
      </c>
      <c r="T107" s="415"/>
      <c r="U107" s="415">
        <v>3</v>
      </c>
      <c r="V107" s="415"/>
      <c r="W107" s="409">
        <v>2236190500</v>
      </c>
      <c r="X107" s="409"/>
      <c r="Y107" s="409"/>
      <c r="Z107" s="409"/>
      <c r="AA107" s="409"/>
      <c r="AB107" s="409">
        <f t="shared" ref="AB107:AB108" si="5">+IF(W107&lt;AG$103,AG$103,W107)</f>
        <v>2236190500</v>
      </c>
      <c r="AC107" s="409"/>
      <c r="AD107" s="409"/>
      <c r="AE107" s="409"/>
      <c r="AF107" s="409"/>
      <c r="AG107" s="408">
        <f>IF(Q107&gt;=0,IF(Q107&lt;=3,60,IF(Q107&lt;=6,80,IF(Q107&lt;=10,100,120))))</f>
        <v>80</v>
      </c>
      <c r="AH107" s="408"/>
      <c r="AI107" s="408">
        <f>IF(S107&gt;=0,IF(S107&lt;0.5,20,IF(S107&lt;0.75,25,IF(S107&lt;1,30,IF(S107&lt;1.5,35,40)))))</f>
        <v>40</v>
      </c>
      <c r="AJ107" s="408"/>
      <c r="AK107" s="408">
        <f>IF(U107&gt;=1,IF(U107&lt;=5,20,IF(U107&lt;=10,30,40)))</f>
        <v>20</v>
      </c>
      <c r="AL107" s="408"/>
      <c r="AN107" s="281"/>
    </row>
    <row r="108" spans="1:40" x14ac:dyDescent="0.25">
      <c r="A108" s="225">
        <v>3</v>
      </c>
      <c r="B108" s="410" t="s">
        <v>915</v>
      </c>
      <c r="C108" s="410"/>
      <c r="D108" s="410"/>
      <c r="E108" s="410"/>
      <c r="F108" s="410"/>
      <c r="G108" s="410"/>
      <c r="H108" s="410"/>
      <c r="I108" s="410"/>
      <c r="J108" s="411">
        <v>0.3</v>
      </c>
      <c r="K108" s="412"/>
      <c r="L108" s="416">
        <v>9472941044.1700001</v>
      </c>
      <c r="M108" s="416"/>
      <c r="N108" s="416"/>
      <c r="O108" s="416"/>
      <c r="P108" s="416"/>
      <c r="Q108" s="472">
        <f t="shared" si="4"/>
        <v>3.6571436487373017</v>
      </c>
      <c r="R108" s="414"/>
      <c r="S108" s="415">
        <v>3.1</v>
      </c>
      <c r="T108" s="415"/>
      <c r="U108" s="415">
        <v>2</v>
      </c>
      <c r="V108" s="415"/>
      <c r="W108" s="409">
        <v>4334702340</v>
      </c>
      <c r="X108" s="409"/>
      <c r="Y108" s="409"/>
      <c r="Z108" s="409"/>
      <c r="AA108" s="409"/>
      <c r="AB108" s="409">
        <f t="shared" si="5"/>
        <v>4334702340</v>
      </c>
      <c r="AC108" s="409"/>
      <c r="AD108" s="409"/>
      <c r="AE108" s="409"/>
      <c r="AF108" s="409"/>
      <c r="AG108" s="408">
        <f>IF(Q108&gt;=0,IF(Q108&lt;=3,60,IF(Q108&lt;=6,80,IF(Q108&lt;=10,100,120))))</f>
        <v>80</v>
      </c>
      <c r="AH108" s="408"/>
      <c r="AI108" s="408">
        <f>IF(S108&gt;=0,IF(S108&lt;0.5,20,IF(S108&lt;0.75,25,IF(S108&lt;1,30,IF(S108&lt;1.5,35,40)))))</f>
        <v>40</v>
      </c>
      <c r="AJ108" s="408"/>
      <c r="AK108" s="408">
        <f>IF(U108&gt;=1,IF(U108&lt;=5,20,IF(U108&lt;=10,30,40)))</f>
        <v>20</v>
      </c>
      <c r="AL108" s="408"/>
      <c r="AN108" s="281"/>
    </row>
    <row r="109" spans="1:40" ht="15.75" thickBot="1" x14ac:dyDescent="0.3"/>
    <row r="110" spans="1:40" ht="15" customHeight="1" x14ac:dyDescent="0.25">
      <c r="A110" s="417" t="s">
        <v>676</v>
      </c>
      <c r="B110" s="418"/>
      <c r="C110" s="418"/>
      <c r="D110" s="418"/>
      <c r="E110" s="423" t="s">
        <v>677</v>
      </c>
      <c r="F110" s="418"/>
      <c r="G110" s="418"/>
      <c r="H110" s="424"/>
      <c r="I110" s="429" t="s">
        <v>678</v>
      </c>
      <c r="J110" s="430"/>
      <c r="K110" s="430"/>
      <c r="L110" s="430"/>
      <c r="M110" s="430"/>
      <c r="N110" s="430"/>
      <c r="O110" s="430"/>
      <c r="P110" s="431"/>
      <c r="Q110" s="429" t="s">
        <v>679</v>
      </c>
      <c r="R110" s="430"/>
      <c r="S110" s="430"/>
      <c r="T110" s="431"/>
      <c r="U110" s="423" t="s">
        <v>11</v>
      </c>
      <c r="V110" s="418"/>
      <c r="W110" s="418"/>
      <c r="X110" s="424"/>
      <c r="Y110" s="438" t="s">
        <v>680</v>
      </c>
      <c r="Z110" s="438"/>
      <c r="AA110" s="442" t="s">
        <v>681</v>
      </c>
      <c r="AB110" s="442"/>
      <c r="AC110" s="442"/>
      <c r="AD110" s="444" t="s">
        <v>682</v>
      </c>
      <c r="AE110" s="447" t="s">
        <v>683</v>
      </c>
      <c r="AF110" s="447"/>
      <c r="AG110" s="447"/>
      <c r="AH110" s="447"/>
      <c r="AI110" s="447"/>
      <c r="AJ110" s="447"/>
      <c r="AK110" s="447"/>
      <c r="AL110" s="448"/>
    </row>
    <row r="111" spans="1:40" ht="15" customHeight="1" x14ac:dyDescent="0.25">
      <c r="A111" s="419"/>
      <c r="B111" s="420"/>
      <c r="C111" s="420"/>
      <c r="D111" s="420"/>
      <c r="E111" s="425"/>
      <c r="F111" s="420"/>
      <c r="G111" s="420"/>
      <c r="H111" s="426"/>
      <c r="I111" s="432"/>
      <c r="J111" s="433"/>
      <c r="K111" s="433"/>
      <c r="L111" s="433"/>
      <c r="M111" s="433"/>
      <c r="N111" s="433"/>
      <c r="O111" s="433"/>
      <c r="P111" s="434"/>
      <c r="Q111" s="432"/>
      <c r="R111" s="433"/>
      <c r="S111" s="433"/>
      <c r="T111" s="434"/>
      <c r="U111" s="425"/>
      <c r="V111" s="420"/>
      <c r="W111" s="420"/>
      <c r="X111" s="426"/>
      <c r="Y111" s="439"/>
      <c r="Z111" s="439"/>
      <c r="AA111" s="443"/>
      <c r="AB111" s="443"/>
      <c r="AC111" s="443"/>
      <c r="AD111" s="445"/>
      <c r="AE111" s="449" t="s">
        <v>684</v>
      </c>
      <c r="AF111" s="452" t="s">
        <v>685</v>
      </c>
      <c r="AG111" s="452" t="s">
        <v>686</v>
      </c>
      <c r="AH111" s="439" t="s">
        <v>687</v>
      </c>
      <c r="AI111" s="439"/>
      <c r="AJ111" s="439"/>
      <c r="AK111" s="439"/>
      <c r="AL111" s="455"/>
    </row>
    <row r="112" spans="1:40" ht="15" customHeight="1" x14ac:dyDescent="0.25">
      <c r="A112" s="419"/>
      <c r="B112" s="420"/>
      <c r="C112" s="420"/>
      <c r="D112" s="420"/>
      <c r="E112" s="425"/>
      <c r="F112" s="420"/>
      <c r="G112" s="420"/>
      <c r="H112" s="426"/>
      <c r="I112" s="432"/>
      <c r="J112" s="433"/>
      <c r="K112" s="433"/>
      <c r="L112" s="433"/>
      <c r="M112" s="433"/>
      <c r="N112" s="433"/>
      <c r="O112" s="433"/>
      <c r="P112" s="434"/>
      <c r="Q112" s="432"/>
      <c r="R112" s="433"/>
      <c r="S112" s="433"/>
      <c r="T112" s="434"/>
      <c r="U112" s="425"/>
      <c r="V112" s="420"/>
      <c r="W112" s="420"/>
      <c r="X112" s="426"/>
      <c r="Y112" s="439"/>
      <c r="Z112" s="439"/>
      <c r="AA112" s="443"/>
      <c r="AB112" s="443"/>
      <c r="AC112" s="443"/>
      <c r="AD112" s="445"/>
      <c r="AE112" s="449"/>
      <c r="AF112" s="452"/>
      <c r="AG112" s="452"/>
      <c r="AH112" s="439"/>
      <c r="AI112" s="439"/>
      <c r="AJ112" s="439"/>
      <c r="AK112" s="439"/>
      <c r="AL112" s="455"/>
    </row>
    <row r="113" spans="1:40" ht="15" customHeight="1" x14ac:dyDescent="0.25">
      <c r="A113" s="419"/>
      <c r="B113" s="420"/>
      <c r="C113" s="420"/>
      <c r="D113" s="420"/>
      <c r="E113" s="425"/>
      <c r="F113" s="420"/>
      <c r="G113" s="420"/>
      <c r="H113" s="426"/>
      <c r="I113" s="432"/>
      <c r="J113" s="433"/>
      <c r="K113" s="433"/>
      <c r="L113" s="433"/>
      <c r="M113" s="433"/>
      <c r="N113" s="433"/>
      <c r="O113" s="433"/>
      <c r="P113" s="434"/>
      <c r="Q113" s="432"/>
      <c r="R113" s="433"/>
      <c r="S113" s="433"/>
      <c r="T113" s="434"/>
      <c r="U113" s="425"/>
      <c r="V113" s="420"/>
      <c r="W113" s="420"/>
      <c r="X113" s="426"/>
      <c r="Y113" s="439"/>
      <c r="Z113" s="439"/>
      <c r="AA113" s="405" t="s">
        <v>688</v>
      </c>
      <c r="AB113" s="405" t="s">
        <v>689</v>
      </c>
      <c r="AC113" s="405" t="s">
        <v>690</v>
      </c>
      <c r="AD113" s="445"/>
      <c r="AE113" s="449"/>
      <c r="AF113" s="452"/>
      <c r="AG113" s="452"/>
      <c r="AH113" s="439"/>
      <c r="AI113" s="439"/>
      <c r="AJ113" s="439"/>
      <c r="AK113" s="439"/>
      <c r="AL113" s="455"/>
    </row>
    <row r="114" spans="1:40" ht="15" customHeight="1" x14ac:dyDescent="0.25">
      <c r="A114" s="419"/>
      <c r="B114" s="420"/>
      <c r="C114" s="420"/>
      <c r="D114" s="420"/>
      <c r="E114" s="425"/>
      <c r="F114" s="420"/>
      <c r="G114" s="420"/>
      <c r="H114" s="426"/>
      <c r="I114" s="432"/>
      <c r="J114" s="433"/>
      <c r="K114" s="433"/>
      <c r="L114" s="433"/>
      <c r="M114" s="433"/>
      <c r="N114" s="433"/>
      <c r="O114" s="433"/>
      <c r="P114" s="434"/>
      <c r="Q114" s="432"/>
      <c r="R114" s="433"/>
      <c r="S114" s="433"/>
      <c r="T114" s="434"/>
      <c r="U114" s="425"/>
      <c r="V114" s="420"/>
      <c r="W114" s="420"/>
      <c r="X114" s="426"/>
      <c r="Y114" s="440"/>
      <c r="Z114" s="440"/>
      <c r="AA114" s="406"/>
      <c r="AB114" s="406"/>
      <c r="AC114" s="406"/>
      <c r="AD114" s="445"/>
      <c r="AE114" s="450"/>
      <c r="AF114" s="453"/>
      <c r="AG114" s="453"/>
      <c r="AH114" s="440"/>
      <c r="AI114" s="440"/>
      <c r="AJ114" s="440"/>
      <c r="AK114" s="440"/>
      <c r="AL114" s="456"/>
    </row>
    <row r="115" spans="1:40" ht="15.75" thickBot="1" x14ac:dyDescent="0.3">
      <c r="A115" s="421"/>
      <c r="B115" s="422"/>
      <c r="C115" s="422"/>
      <c r="D115" s="422"/>
      <c r="E115" s="427"/>
      <c r="F115" s="422"/>
      <c r="G115" s="422"/>
      <c r="H115" s="428"/>
      <c r="I115" s="435"/>
      <c r="J115" s="436"/>
      <c r="K115" s="436"/>
      <c r="L115" s="436"/>
      <c r="M115" s="436"/>
      <c r="N115" s="436"/>
      <c r="O115" s="436"/>
      <c r="P115" s="437"/>
      <c r="Q115" s="435"/>
      <c r="R115" s="436"/>
      <c r="S115" s="436"/>
      <c r="T115" s="437"/>
      <c r="U115" s="427"/>
      <c r="V115" s="422"/>
      <c r="W115" s="422"/>
      <c r="X115" s="428"/>
      <c r="Y115" s="441"/>
      <c r="Z115" s="441"/>
      <c r="AA115" s="407"/>
      <c r="AB115" s="407"/>
      <c r="AC115" s="407"/>
      <c r="AD115" s="446"/>
      <c r="AE115" s="451"/>
      <c r="AF115" s="454"/>
      <c r="AG115" s="454"/>
      <c r="AH115" s="441"/>
      <c r="AI115" s="441"/>
      <c r="AJ115" s="441"/>
      <c r="AK115" s="441"/>
      <c r="AL115" s="457"/>
    </row>
    <row r="116" spans="1:40" s="222" customFormat="1" x14ac:dyDescent="0.25">
      <c r="A116" s="226" t="s">
        <v>691</v>
      </c>
      <c r="B116" s="269"/>
      <c r="C116" s="269"/>
      <c r="D116" s="269"/>
      <c r="E116" s="268"/>
      <c r="F116" s="268"/>
      <c r="G116" s="268"/>
      <c r="H116" s="226" t="str">
        <f>+B106</f>
        <v>EDILBERTO IBARRADELGADO</v>
      </c>
      <c r="I116" s="269"/>
      <c r="J116" s="269"/>
      <c r="K116" s="269"/>
      <c r="L116" s="269"/>
      <c r="M116" s="269"/>
      <c r="N116" s="269"/>
      <c r="O116" s="269"/>
      <c r="P116" s="269"/>
      <c r="Q116" s="269"/>
      <c r="R116" s="269"/>
      <c r="S116" s="268"/>
      <c r="T116" s="268"/>
      <c r="U116" s="268"/>
      <c r="V116" s="268"/>
      <c r="W116" s="268"/>
      <c r="X116" s="268"/>
      <c r="Y116" s="268"/>
      <c r="Z116" s="268"/>
      <c r="AA116" s="228"/>
      <c r="AB116" s="228"/>
      <c r="AC116" s="228"/>
      <c r="AD116" s="229"/>
      <c r="AE116" s="230"/>
      <c r="AF116" s="231"/>
      <c r="AG116" s="231"/>
      <c r="AH116" s="268"/>
      <c r="AI116" s="268"/>
      <c r="AJ116" s="268"/>
      <c r="AK116" s="268"/>
      <c r="AL116" s="268"/>
    </row>
    <row r="117" spans="1:40" ht="39.950000000000003" customHeight="1" x14ac:dyDescent="0.25">
      <c r="A117" s="394"/>
      <c r="B117" s="394"/>
      <c r="C117" s="394"/>
      <c r="D117" s="394"/>
      <c r="E117" s="394"/>
      <c r="F117" s="394"/>
      <c r="G117" s="394"/>
      <c r="H117" s="394"/>
      <c r="I117" s="394"/>
      <c r="J117" s="394"/>
      <c r="K117" s="394"/>
      <c r="L117" s="394"/>
      <c r="M117" s="394"/>
      <c r="N117" s="394"/>
      <c r="O117" s="394"/>
      <c r="P117" s="394"/>
      <c r="Q117" s="396">
        <v>3532204286</v>
      </c>
      <c r="R117" s="397"/>
      <c r="S117" s="397"/>
      <c r="T117" s="398"/>
      <c r="U117" s="399">
        <v>42629</v>
      </c>
      <c r="V117" s="400"/>
      <c r="W117" s="400"/>
      <c r="X117" s="401"/>
      <c r="Y117" s="394">
        <v>420</v>
      </c>
      <c r="Z117" s="394"/>
      <c r="AA117" s="270"/>
      <c r="AB117" s="270"/>
      <c r="AC117" s="270" t="s">
        <v>697</v>
      </c>
      <c r="AD117" s="233">
        <v>0.5</v>
      </c>
      <c r="AE117" s="233">
        <f>+AF117/Y117</f>
        <v>0.7857142857142857</v>
      </c>
      <c r="AF117" s="234">
        <f>+Y117-AG117</f>
        <v>330</v>
      </c>
      <c r="AG117" s="234">
        <v>90</v>
      </c>
      <c r="AH117" s="390">
        <f>+(Q117/Y117)*AD117*AG117</f>
        <v>378450459.21428573</v>
      </c>
      <c r="AI117" s="390"/>
      <c r="AJ117" s="390"/>
      <c r="AK117" s="390"/>
      <c r="AL117" s="390"/>
    </row>
    <row r="118" spans="1:40" x14ac:dyDescent="0.25">
      <c r="A118" s="394"/>
      <c r="B118" s="394"/>
      <c r="C118" s="394"/>
      <c r="D118" s="394"/>
      <c r="E118" s="394"/>
      <c r="F118" s="394"/>
      <c r="G118" s="394"/>
      <c r="H118" s="394"/>
      <c r="I118" s="394"/>
      <c r="J118" s="394"/>
      <c r="K118" s="394"/>
      <c r="L118" s="394"/>
      <c r="M118" s="394"/>
      <c r="N118" s="394"/>
      <c r="O118" s="394"/>
      <c r="P118" s="394"/>
      <c r="Q118" s="396"/>
      <c r="R118" s="397"/>
      <c r="S118" s="397"/>
      <c r="T118" s="398"/>
      <c r="U118" s="399"/>
      <c r="V118" s="400"/>
      <c r="W118" s="400"/>
      <c r="X118" s="401"/>
      <c r="Y118" s="394"/>
      <c r="Z118" s="394"/>
      <c r="AA118" s="267"/>
      <c r="AB118" s="391" t="s">
        <v>693</v>
      </c>
      <c r="AC118" s="391"/>
      <c r="AD118" s="391"/>
      <c r="AE118" s="391"/>
      <c r="AF118" s="391"/>
      <c r="AG118" s="391"/>
      <c r="AH118" s="392">
        <f>SUM(AH117:AL117)</f>
        <v>378450459.21428573</v>
      </c>
      <c r="AI118" s="393"/>
      <c r="AJ118" s="393"/>
      <c r="AK118" s="393"/>
      <c r="AL118" s="393"/>
    </row>
    <row r="119" spans="1:40" s="222" customFormat="1" x14ac:dyDescent="0.25">
      <c r="A119" s="226" t="s">
        <v>691</v>
      </c>
      <c r="B119" s="269"/>
      <c r="C119" s="269"/>
      <c r="D119" s="269"/>
      <c r="E119" s="268"/>
      <c r="F119" s="268"/>
      <c r="G119" s="268"/>
      <c r="H119" s="226" t="str">
        <f>+B107</f>
        <v>RICARDO HURTADO LOZANO</v>
      </c>
      <c r="I119" s="269"/>
      <c r="J119" s="269"/>
      <c r="K119" s="269"/>
      <c r="L119" s="269"/>
      <c r="M119" s="269"/>
      <c r="N119" s="269"/>
      <c r="O119" s="269"/>
      <c r="P119" s="269"/>
      <c r="Q119" s="269"/>
      <c r="R119" s="269"/>
      <c r="S119" s="268"/>
      <c r="T119" s="268"/>
      <c r="U119" s="268"/>
      <c r="V119" s="268"/>
      <c r="W119" s="268"/>
      <c r="X119" s="268"/>
      <c r="Y119" s="268"/>
      <c r="Z119" s="268"/>
      <c r="AA119" s="228"/>
      <c r="AB119" s="228"/>
      <c r="AC119" s="228"/>
      <c r="AD119" s="229"/>
      <c r="AE119" s="230"/>
      <c r="AF119" s="231"/>
      <c r="AG119" s="231"/>
      <c r="AH119" s="268"/>
      <c r="AI119" s="268"/>
      <c r="AJ119" s="268"/>
      <c r="AK119" s="268"/>
      <c r="AL119" s="268"/>
    </row>
    <row r="120" spans="1:40" ht="39.950000000000003" customHeight="1" x14ac:dyDescent="0.25">
      <c r="A120" s="394"/>
      <c r="B120" s="394"/>
      <c r="C120" s="394"/>
      <c r="D120" s="394"/>
      <c r="E120" s="394"/>
      <c r="F120" s="394"/>
      <c r="G120" s="394"/>
      <c r="H120" s="394"/>
      <c r="I120" s="394" t="s">
        <v>692</v>
      </c>
      <c r="J120" s="394"/>
      <c r="K120" s="394"/>
      <c r="L120" s="394"/>
      <c r="M120" s="394"/>
      <c r="N120" s="394"/>
      <c r="O120" s="394"/>
      <c r="P120" s="394"/>
      <c r="Q120" s="396"/>
      <c r="R120" s="397"/>
      <c r="S120" s="397"/>
      <c r="T120" s="398"/>
      <c r="U120" s="399"/>
      <c r="V120" s="400"/>
      <c r="W120" s="400"/>
      <c r="X120" s="401"/>
      <c r="Y120" s="394"/>
      <c r="Z120" s="394"/>
      <c r="AA120" s="270"/>
      <c r="AB120" s="270"/>
      <c r="AC120" s="270"/>
      <c r="AD120" s="233"/>
      <c r="AE120" s="233"/>
      <c r="AF120" s="234"/>
      <c r="AG120" s="234"/>
      <c r="AH120" s="390"/>
      <c r="AI120" s="390"/>
      <c r="AJ120" s="390"/>
      <c r="AK120" s="390"/>
      <c r="AL120" s="390"/>
      <c r="AN120" s="235"/>
    </row>
    <row r="121" spans="1:40" x14ac:dyDescent="0.25">
      <c r="AB121" s="391" t="s">
        <v>693</v>
      </c>
      <c r="AC121" s="391"/>
      <c r="AD121" s="391"/>
      <c r="AE121" s="391"/>
      <c r="AF121" s="391"/>
      <c r="AG121" s="391"/>
      <c r="AH121" s="392">
        <f>SUM(AH120:AL120)</f>
        <v>0</v>
      </c>
      <c r="AI121" s="393"/>
      <c r="AJ121" s="393"/>
      <c r="AK121" s="393"/>
      <c r="AL121" s="393"/>
    </row>
    <row r="122" spans="1:40" s="222" customFormat="1" x14ac:dyDescent="0.25">
      <c r="A122" s="226" t="s">
        <v>691</v>
      </c>
      <c r="B122" s="269"/>
      <c r="C122" s="269"/>
      <c r="D122" s="269"/>
      <c r="E122" s="268"/>
      <c r="F122" s="268"/>
      <c r="G122" s="268"/>
      <c r="H122" s="226" t="str">
        <f>+B108</f>
        <v>GRUPO DE SOLUCIONES Y SERVICIOS DE INGENIERIA</v>
      </c>
      <c r="I122" s="269"/>
      <c r="J122" s="269"/>
      <c r="K122" s="269"/>
      <c r="L122" s="269"/>
      <c r="M122" s="269"/>
      <c r="N122" s="269"/>
      <c r="O122" s="269"/>
      <c r="P122" s="269"/>
      <c r="Q122" s="269"/>
      <c r="R122" s="269"/>
      <c r="S122" s="268"/>
      <c r="T122" s="268"/>
      <c r="U122" s="268"/>
      <c r="V122" s="268"/>
      <c r="W122" s="268"/>
      <c r="X122" s="268"/>
      <c r="Y122" s="268"/>
      <c r="Z122" s="268"/>
      <c r="AA122" s="228"/>
      <c r="AB122" s="228"/>
      <c r="AC122" s="228"/>
      <c r="AD122" s="229"/>
      <c r="AE122" s="230"/>
      <c r="AF122" s="231"/>
      <c r="AG122" s="231"/>
      <c r="AH122" s="268"/>
      <c r="AI122" s="268"/>
      <c r="AJ122" s="268"/>
      <c r="AK122" s="268"/>
      <c r="AL122" s="268"/>
    </row>
    <row r="123" spans="1:40" ht="39.950000000000003" customHeight="1" x14ac:dyDescent="0.25">
      <c r="A123" s="394"/>
      <c r="B123" s="394"/>
      <c r="C123" s="394"/>
      <c r="D123" s="394"/>
      <c r="E123" s="394"/>
      <c r="F123" s="394"/>
      <c r="G123" s="394"/>
      <c r="H123" s="394"/>
      <c r="I123" s="394" t="s">
        <v>692</v>
      </c>
      <c r="J123" s="394"/>
      <c r="K123" s="394"/>
      <c r="L123" s="394"/>
      <c r="M123" s="394"/>
      <c r="N123" s="394"/>
      <c r="O123" s="394"/>
      <c r="P123" s="394"/>
      <c r="Q123" s="396"/>
      <c r="R123" s="397"/>
      <c r="S123" s="397"/>
      <c r="T123" s="398"/>
      <c r="U123" s="399"/>
      <c r="V123" s="400"/>
      <c r="W123" s="400"/>
      <c r="X123" s="401"/>
      <c r="Y123" s="394"/>
      <c r="Z123" s="394"/>
      <c r="AA123" s="270"/>
      <c r="AB123" s="270"/>
      <c r="AC123" s="270"/>
      <c r="AD123" s="233"/>
      <c r="AE123" s="233"/>
      <c r="AF123" s="234"/>
      <c r="AG123" s="234"/>
      <c r="AH123" s="390"/>
      <c r="AI123" s="390"/>
      <c r="AJ123" s="390"/>
      <c r="AK123" s="390"/>
      <c r="AL123" s="390"/>
    </row>
    <row r="124" spans="1:40" x14ac:dyDescent="0.25">
      <c r="AB124" s="391" t="s">
        <v>693</v>
      </c>
      <c r="AC124" s="391"/>
      <c r="AD124" s="391"/>
      <c r="AE124" s="391"/>
      <c r="AF124" s="391"/>
      <c r="AG124" s="391"/>
      <c r="AH124" s="392">
        <f>SUM(AH123:AL123)</f>
        <v>0</v>
      </c>
      <c r="AI124" s="393"/>
      <c r="AJ124" s="393"/>
      <c r="AK124" s="393"/>
      <c r="AL124" s="393"/>
    </row>
    <row r="125" spans="1:40" ht="15.75" thickBot="1" x14ac:dyDescent="0.3"/>
    <row r="126" spans="1:40" ht="15.75" thickBot="1" x14ac:dyDescent="0.3">
      <c r="A126" s="236" t="s">
        <v>698</v>
      </c>
      <c r="F126" s="236" t="str">
        <f>+B106</f>
        <v>EDILBERTO IBARRADELGADO</v>
      </c>
      <c r="M126" s="236" t="s">
        <v>699</v>
      </c>
      <c r="T126" s="266" t="s">
        <v>699</v>
      </c>
      <c r="U126" s="385">
        <f>+AB106*((AG106+AI106+AK106)/100)-AH118</f>
        <v>11144156642.785715</v>
      </c>
      <c r="V126" s="386"/>
      <c r="W126" s="386"/>
      <c r="X126" s="386"/>
      <c r="Y126" s="386"/>
      <c r="Z126" s="387"/>
    </row>
    <row r="127" spans="1:40" ht="15.75" thickBot="1" x14ac:dyDescent="0.3">
      <c r="T127" s="266"/>
    </row>
    <row r="128" spans="1:40" ht="15.75" thickBot="1" x14ac:dyDescent="0.3">
      <c r="A128" s="236" t="s">
        <v>698</v>
      </c>
      <c r="F128" s="236" t="str">
        <f>+B107</f>
        <v>RICARDO HURTADO LOZANO</v>
      </c>
      <c r="M128" s="236" t="s">
        <v>699</v>
      </c>
      <c r="T128" s="266" t="s">
        <v>699</v>
      </c>
      <c r="U128" s="385">
        <f>+AB107*((AG107+AI107+AK107)/100)-AH121</f>
        <v>3130666700</v>
      </c>
      <c r="V128" s="386"/>
      <c r="W128" s="386"/>
      <c r="X128" s="386"/>
      <c r="Y128" s="386"/>
      <c r="Z128" s="387"/>
    </row>
    <row r="129" spans="1:38" ht="15.75" thickBot="1" x14ac:dyDescent="0.3">
      <c r="T129" s="266"/>
    </row>
    <row r="130" spans="1:38" ht="15.75" thickBot="1" x14ac:dyDescent="0.3">
      <c r="A130" s="236" t="s">
        <v>698</v>
      </c>
      <c r="F130" s="236" t="str">
        <f>+B108</f>
        <v>GRUPO DE SOLUCIONES Y SERVICIOS DE INGENIERIA</v>
      </c>
      <c r="M130" s="236" t="s">
        <v>699</v>
      </c>
      <c r="T130" s="266" t="s">
        <v>699</v>
      </c>
      <c r="U130" s="385">
        <f>+AB108*((AG108+AI108+AK108)/100)-AH124</f>
        <v>6068583276</v>
      </c>
      <c r="V130" s="386"/>
      <c r="W130" s="386"/>
      <c r="X130" s="386"/>
      <c r="Y130" s="386"/>
      <c r="Z130" s="387"/>
    </row>
    <row r="131" spans="1:38" ht="15.75" thickBot="1" x14ac:dyDescent="0.3">
      <c r="T131" s="266"/>
    </row>
    <row r="132" spans="1:38" ht="15.75" thickBot="1" x14ac:dyDescent="0.3">
      <c r="A132" s="236" t="s">
        <v>698</v>
      </c>
      <c r="F132" s="236" t="str">
        <f>+A99</f>
        <v>UNION TEMPORAL CIUDADELA UNIVERSITARIA 019</v>
      </c>
      <c r="M132" s="236" t="s">
        <v>699</v>
      </c>
      <c r="T132" s="266" t="s">
        <v>699</v>
      </c>
      <c r="U132" s="385">
        <f>SUM(U126:Z131)</f>
        <v>20343406618.785713</v>
      </c>
      <c r="V132" s="386"/>
      <c r="W132" s="386"/>
      <c r="X132" s="386"/>
      <c r="Y132" s="386"/>
      <c r="Z132" s="387"/>
      <c r="AB132" s="388" t="str">
        <f>+IF(AG102&lt;=U132,"CUMPLE","NO CUMPLE")</f>
        <v>CUMPLE</v>
      </c>
      <c r="AC132" s="388"/>
      <c r="AD132" s="388"/>
    </row>
    <row r="134" spans="1:38" x14ac:dyDescent="0.25">
      <c r="A134" s="468" t="s">
        <v>654</v>
      </c>
      <c r="B134" s="468"/>
      <c r="C134" s="468"/>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row>
    <row r="135" spans="1:38" x14ac:dyDescent="0.25">
      <c r="A135" s="468">
        <v>5</v>
      </c>
      <c r="B135" s="468"/>
      <c r="C135" s="468"/>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row>
    <row r="136" spans="1:38" x14ac:dyDescent="0.25">
      <c r="A136" s="410" t="s">
        <v>45</v>
      </c>
      <c r="B136" s="410"/>
      <c r="C136" s="410"/>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row>
    <row r="137" spans="1:38" x14ac:dyDescent="0.25">
      <c r="A137" s="410" t="s">
        <v>916</v>
      </c>
      <c r="B137" s="410"/>
      <c r="C137" s="410"/>
      <c r="D137" s="410"/>
      <c r="E137" s="410"/>
      <c r="F137" s="410"/>
      <c r="G137" s="410"/>
      <c r="H137" s="410"/>
      <c r="I137" s="410"/>
      <c r="J137" s="410"/>
      <c r="K137" s="410"/>
      <c r="L137" s="410"/>
      <c r="M137" s="410"/>
      <c r="N137" s="410"/>
      <c r="O137" s="410"/>
      <c r="P137" s="410"/>
      <c r="Q137" s="410"/>
      <c r="R137" s="410"/>
      <c r="S137" s="410"/>
      <c r="T137" s="410"/>
      <c r="U137" s="410"/>
      <c r="V137" s="410"/>
      <c r="W137" s="410"/>
      <c r="X137" s="410"/>
      <c r="Y137" s="410"/>
      <c r="Z137" s="410"/>
      <c r="AA137" s="410"/>
      <c r="AB137" s="410"/>
      <c r="AC137" s="410"/>
      <c r="AD137" s="410"/>
      <c r="AE137" s="410"/>
      <c r="AF137" s="410"/>
      <c r="AG137" s="410"/>
      <c r="AH137" s="410"/>
      <c r="AI137" s="410"/>
      <c r="AJ137" s="410"/>
      <c r="AK137" s="410"/>
      <c r="AL137" s="410"/>
    </row>
    <row r="139" spans="1:38" s="217" customFormat="1" ht="30" customHeight="1" x14ac:dyDescent="0.2">
      <c r="A139" s="463" t="s">
        <v>655</v>
      </c>
      <c r="B139" s="463"/>
      <c r="C139" s="463"/>
      <c r="D139" s="463"/>
      <c r="E139" s="463"/>
      <c r="F139" s="463"/>
      <c r="G139" s="463"/>
      <c r="H139" s="463"/>
      <c r="I139" s="464">
        <v>8634189187</v>
      </c>
      <c r="J139" s="464"/>
      <c r="K139" s="464"/>
      <c r="L139" s="464"/>
      <c r="M139" s="464"/>
      <c r="N139" s="464"/>
      <c r="O139" s="439" t="s">
        <v>656</v>
      </c>
      <c r="P139" s="439"/>
      <c r="Q139" s="439"/>
      <c r="R139" s="439"/>
      <c r="S139" s="439"/>
      <c r="T139" s="439"/>
      <c r="U139" s="443">
        <v>12</v>
      </c>
      <c r="V139" s="443"/>
      <c r="W139" s="443"/>
      <c r="X139" s="443"/>
      <c r="Y139" s="439" t="s">
        <v>657</v>
      </c>
      <c r="Z139" s="439"/>
      <c r="AA139" s="439"/>
      <c r="AB139" s="439"/>
      <c r="AC139" s="439"/>
      <c r="AD139" s="439"/>
      <c r="AE139" s="439"/>
      <c r="AF139" s="439"/>
      <c r="AG139" s="464">
        <f>IF(U139&gt;12,(I139-I140)/U139*12,I139-I140)</f>
        <v>8634189187</v>
      </c>
      <c r="AH139" s="464"/>
      <c r="AI139" s="464"/>
      <c r="AJ139" s="464"/>
      <c r="AK139" s="464"/>
      <c r="AL139" s="464"/>
    </row>
    <row r="140" spans="1:38" s="217" customFormat="1" ht="30" customHeight="1" x14ac:dyDescent="0.2">
      <c r="A140" s="463" t="s">
        <v>658</v>
      </c>
      <c r="B140" s="463"/>
      <c r="C140" s="463"/>
      <c r="D140" s="463"/>
      <c r="E140" s="463"/>
      <c r="F140" s="463"/>
      <c r="G140" s="463"/>
      <c r="H140" s="463"/>
      <c r="I140" s="464">
        <v>0</v>
      </c>
      <c r="J140" s="464"/>
      <c r="K140" s="464"/>
      <c r="L140" s="464"/>
      <c r="M140" s="464"/>
      <c r="N140" s="464"/>
      <c r="O140" s="439" t="s">
        <v>659</v>
      </c>
      <c r="P140" s="439"/>
      <c r="Q140" s="439"/>
      <c r="R140" s="439"/>
      <c r="S140" s="439"/>
      <c r="T140" s="439"/>
      <c r="U140" s="464">
        <v>2974.7</v>
      </c>
      <c r="V140" s="464"/>
      <c r="W140" s="464"/>
      <c r="X140" s="464"/>
      <c r="Y140" s="443" t="s">
        <v>660</v>
      </c>
      <c r="Z140" s="443"/>
      <c r="AA140" s="443"/>
      <c r="AB140" s="443"/>
      <c r="AC140" s="443"/>
      <c r="AD140" s="443"/>
      <c r="AE140" s="443"/>
      <c r="AF140" s="443"/>
      <c r="AG140" s="465">
        <f>U140*125000</f>
        <v>371837500</v>
      </c>
      <c r="AH140" s="466"/>
      <c r="AI140" s="466"/>
      <c r="AJ140" s="466"/>
      <c r="AK140" s="466"/>
      <c r="AL140" s="467"/>
    </row>
    <row r="141" spans="1:38" x14ac:dyDescent="0.25">
      <c r="A141" s="269"/>
      <c r="B141" s="269"/>
      <c r="C141" s="269"/>
      <c r="D141" s="269"/>
      <c r="E141" s="269"/>
      <c r="F141" s="269"/>
      <c r="G141" s="219"/>
      <c r="H141" s="219"/>
      <c r="I141" s="219"/>
      <c r="J141" s="219"/>
      <c r="K141" s="219"/>
      <c r="L141" s="219"/>
      <c r="M141" s="220"/>
      <c r="N141" s="220"/>
      <c r="O141" s="220"/>
      <c r="P141" s="220"/>
      <c r="Q141" s="220"/>
      <c r="R141" s="269"/>
      <c r="S141" s="220"/>
      <c r="T141" s="220"/>
      <c r="U141" s="220"/>
      <c r="V141" s="220"/>
      <c r="W141" s="220"/>
      <c r="X141" s="221"/>
      <c r="Y141" s="221"/>
      <c r="Z141" s="220"/>
      <c r="AA141" s="220"/>
      <c r="AB141" s="220"/>
      <c r="AC141" s="220"/>
      <c r="AD141" s="220"/>
      <c r="AE141" s="220"/>
      <c r="AF141" s="220"/>
      <c r="AG141" s="219"/>
      <c r="AH141" s="219"/>
      <c r="AI141" s="219"/>
      <c r="AJ141" s="219"/>
      <c r="AK141" s="219"/>
      <c r="AL141" s="219"/>
    </row>
    <row r="142" spans="1:38" ht="66" customHeight="1" x14ac:dyDescent="0.25">
      <c r="A142" s="223" t="s">
        <v>661</v>
      </c>
      <c r="B142" s="443" t="s">
        <v>662</v>
      </c>
      <c r="C142" s="443"/>
      <c r="D142" s="443"/>
      <c r="E142" s="443"/>
      <c r="F142" s="443"/>
      <c r="G142" s="443"/>
      <c r="H142" s="443"/>
      <c r="I142" s="443"/>
      <c r="J142" s="458" t="s">
        <v>663</v>
      </c>
      <c r="K142" s="459"/>
      <c r="L142" s="460" t="s">
        <v>664</v>
      </c>
      <c r="M142" s="460"/>
      <c r="N142" s="460"/>
      <c r="O142" s="460"/>
      <c r="P142" s="460"/>
      <c r="Q142" s="461" t="s">
        <v>665</v>
      </c>
      <c r="R142" s="461"/>
      <c r="S142" s="439" t="s">
        <v>666</v>
      </c>
      <c r="T142" s="439"/>
      <c r="U142" s="461" t="s">
        <v>667</v>
      </c>
      <c r="V142" s="461"/>
      <c r="W142" s="439" t="s">
        <v>668</v>
      </c>
      <c r="X142" s="439"/>
      <c r="Y142" s="439"/>
      <c r="Z142" s="439"/>
      <c r="AA142" s="439"/>
      <c r="AB142" s="439" t="s">
        <v>669</v>
      </c>
      <c r="AC142" s="439"/>
      <c r="AD142" s="439"/>
      <c r="AE142" s="439"/>
      <c r="AF142" s="439"/>
      <c r="AG142" s="462" t="s">
        <v>670</v>
      </c>
      <c r="AH142" s="462"/>
      <c r="AI142" s="462" t="s">
        <v>671</v>
      </c>
      <c r="AJ142" s="462"/>
      <c r="AK142" s="462" t="s">
        <v>672</v>
      </c>
      <c r="AL142" s="462"/>
    </row>
    <row r="143" spans="1:38" x14ac:dyDescent="0.25">
      <c r="A143" s="225">
        <v>1</v>
      </c>
      <c r="B143" s="410" t="s">
        <v>917</v>
      </c>
      <c r="C143" s="410"/>
      <c r="D143" s="410"/>
      <c r="E143" s="410"/>
      <c r="F143" s="410"/>
      <c r="G143" s="410"/>
      <c r="H143" s="410"/>
      <c r="I143" s="410"/>
      <c r="J143" s="411">
        <v>0.5</v>
      </c>
      <c r="K143" s="412"/>
      <c r="L143" s="416">
        <f>69953.94*737717</f>
        <v>51606210754.980003</v>
      </c>
      <c r="M143" s="416"/>
      <c r="N143" s="416"/>
      <c r="O143" s="416"/>
      <c r="P143" s="416"/>
      <c r="Q143" s="470">
        <f>+L143/(I$139*J143)</f>
        <v>11.953921702962102</v>
      </c>
      <c r="R143" s="470"/>
      <c r="S143" s="471">
        <v>37.24</v>
      </c>
      <c r="T143" s="415"/>
      <c r="U143" s="415">
        <v>10</v>
      </c>
      <c r="V143" s="415"/>
      <c r="W143" s="416">
        <v>7364302707.8299999</v>
      </c>
      <c r="X143" s="416"/>
      <c r="Y143" s="416"/>
      <c r="Z143" s="416"/>
      <c r="AA143" s="416"/>
      <c r="AB143" s="409">
        <f>+IF(W143&lt;AG$140,AG$140,W143)</f>
        <v>7364302707.8299999</v>
      </c>
      <c r="AC143" s="409"/>
      <c r="AD143" s="409"/>
      <c r="AE143" s="409"/>
      <c r="AF143" s="409"/>
      <c r="AG143" s="408">
        <f>IF(Q143&gt;=0,IF(Q143&lt;=3,60,IF(Q143&lt;=6,80,IF(Q143&lt;=10,100,120))))</f>
        <v>120</v>
      </c>
      <c r="AH143" s="408"/>
      <c r="AI143" s="408">
        <f>IF(S143&gt;=0,IF(S143&lt;0.5,20,IF(S143&lt;0.75,25,IF(S143&lt;1,30,IF(S143&lt;1.5,35,40)))))</f>
        <v>40</v>
      </c>
      <c r="AJ143" s="408"/>
      <c r="AK143" s="408">
        <f>IF(U143&gt;=1,IF(U143&lt;=5,20,IF(U143&lt;=10,30,40)))</f>
        <v>30</v>
      </c>
      <c r="AL143" s="408"/>
    </row>
    <row r="144" spans="1:38" x14ac:dyDescent="0.25">
      <c r="A144" s="225">
        <v>2</v>
      </c>
      <c r="B144" s="410" t="s">
        <v>918</v>
      </c>
      <c r="C144" s="410"/>
      <c r="D144" s="410"/>
      <c r="E144" s="410"/>
      <c r="F144" s="410"/>
      <c r="G144" s="410"/>
      <c r="H144" s="410"/>
      <c r="I144" s="410"/>
      <c r="J144" s="411">
        <v>0.5</v>
      </c>
      <c r="K144" s="412"/>
      <c r="L144" s="416">
        <v>20045693933</v>
      </c>
      <c r="M144" s="416"/>
      <c r="N144" s="416"/>
      <c r="O144" s="416"/>
      <c r="P144" s="416"/>
      <c r="Q144" s="470">
        <f>+L144/(I$139*J144)</f>
        <v>4.6433297901745405</v>
      </c>
      <c r="R144" s="470"/>
      <c r="S144" s="471">
        <v>532.53</v>
      </c>
      <c r="T144" s="415"/>
      <c r="U144" s="415">
        <v>11</v>
      </c>
      <c r="V144" s="415"/>
      <c r="W144" s="409">
        <v>4728919495</v>
      </c>
      <c r="X144" s="409"/>
      <c r="Y144" s="409"/>
      <c r="Z144" s="409"/>
      <c r="AA144" s="409"/>
      <c r="AB144" s="409">
        <f>+IF(W144&lt;AG$140,AG$140,W144)</f>
        <v>4728919495</v>
      </c>
      <c r="AC144" s="409"/>
      <c r="AD144" s="409"/>
      <c r="AE144" s="409"/>
      <c r="AF144" s="409"/>
      <c r="AG144" s="408">
        <f>IF(Q144&gt;=0,IF(Q144&lt;=3,60,IF(Q144&lt;=6,80,IF(Q144&lt;=10,100,120))))</f>
        <v>80</v>
      </c>
      <c r="AH144" s="408"/>
      <c r="AI144" s="408">
        <f>IF(S144&gt;=0,IF(S144&lt;0.5,20,IF(S144&lt;0.75,25,IF(S144&lt;1,30,IF(S144&lt;1.5,35,40)))))</f>
        <v>40</v>
      </c>
      <c r="AJ144" s="408"/>
      <c r="AK144" s="408">
        <f>IF(U144&gt;=1,IF(U144&lt;=5,20,IF(U144&lt;=10,30,40)))</f>
        <v>40</v>
      </c>
      <c r="AL144" s="408"/>
    </row>
    <row r="145" spans="1:44" ht="15.75" thickBot="1" x14ac:dyDescent="0.3"/>
    <row r="146" spans="1:44" x14ac:dyDescent="0.25">
      <c r="A146" s="417" t="s">
        <v>676</v>
      </c>
      <c r="B146" s="418"/>
      <c r="C146" s="418"/>
      <c r="D146" s="418"/>
      <c r="E146" s="423" t="s">
        <v>677</v>
      </c>
      <c r="F146" s="418"/>
      <c r="G146" s="418"/>
      <c r="H146" s="424"/>
      <c r="I146" s="429" t="s">
        <v>678</v>
      </c>
      <c r="J146" s="430"/>
      <c r="K146" s="430"/>
      <c r="L146" s="430"/>
      <c r="M146" s="430"/>
      <c r="N146" s="430"/>
      <c r="O146" s="430"/>
      <c r="P146" s="431"/>
      <c r="Q146" s="429" t="s">
        <v>679</v>
      </c>
      <c r="R146" s="430"/>
      <c r="S146" s="430"/>
      <c r="T146" s="431"/>
      <c r="U146" s="423" t="s">
        <v>11</v>
      </c>
      <c r="V146" s="418"/>
      <c r="W146" s="418"/>
      <c r="X146" s="424"/>
      <c r="Y146" s="438" t="s">
        <v>680</v>
      </c>
      <c r="Z146" s="438"/>
      <c r="AA146" s="442" t="s">
        <v>681</v>
      </c>
      <c r="AB146" s="442"/>
      <c r="AC146" s="442"/>
      <c r="AD146" s="444" t="s">
        <v>682</v>
      </c>
      <c r="AE146" s="447" t="s">
        <v>683</v>
      </c>
      <c r="AF146" s="447"/>
      <c r="AG146" s="447"/>
      <c r="AH146" s="447"/>
      <c r="AI146" s="447"/>
      <c r="AJ146" s="447"/>
      <c r="AK146" s="447"/>
      <c r="AL146" s="448"/>
    </row>
    <row r="147" spans="1:44" x14ac:dyDescent="0.25">
      <c r="A147" s="419"/>
      <c r="B147" s="420"/>
      <c r="C147" s="420"/>
      <c r="D147" s="420"/>
      <c r="E147" s="425"/>
      <c r="F147" s="420"/>
      <c r="G147" s="420"/>
      <c r="H147" s="426"/>
      <c r="I147" s="432"/>
      <c r="J147" s="433"/>
      <c r="K147" s="433"/>
      <c r="L147" s="433"/>
      <c r="M147" s="433"/>
      <c r="N147" s="433"/>
      <c r="O147" s="433"/>
      <c r="P147" s="434"/>
      <c r="Q147" s="432"/>
      <c r="R147" s="433"/>
      <c r="S147" s="433"/>
      <c r="T147" s="434"/>
      <c r="U147" s="425"/>
      <c r="V147" s="420"/>
      <c r="W147" s="420"/>
      <c r="X147" s="426"/>
      <c r="Y147" s="439"/>
      <c r="Z147" s="439"/>
      <c r="AA147" s="443"/>
      <c r="AB147" s="443"/>
      <c r="AC147" s="443"/>
      <c r="AD147" s="445"/>
      <c r="AE147" s="449" t="s">
        <v>684</v>
      </c>
      <c r="AF147" s="452" t="s">
        <v>685</v>
      </c>
      <c r="AG147" s="452" t="s">
        <v>686</v>
      </c>
      <c r="AH147" s="439" t="s">
        <v>687</v>
      </c>
      <c r="AI147" s="439"/>
      <c r="AJ147" s="439"/>
      <c r="AK147" s="439"/>
      <c r="AL147" s="455"/>
    </row>
    <row r="148" spans="1:44" x14ac:dyDescent="0.25">
      <c r="A148" s="419"/>
      <c r="B148" s="420"/>
      <c r="C148" s="420"/>
      <c r="D148" s="420"/>
      <c r="E148" s="425"/>
      <c r="F148" s="420"/>
      <c r="G148" s="420"/>
      <c r="H148" s="426"/>
      <c r="I148" s="432"/>
      <c r="J148" s="433"/>
      <c r="K148" s="433"/>
      <c r="L148" s="433"/>
      <c r="M148" s="433"/>
      <c r="N148" s="433"/>
      <c r="O148" s="433"/>
      <c r="P148" s="434"/>
      <c r="Q148" s="432"/>
      <c r="R148" s="433"/>
      <c r="S148" s="433"/>
      <c r="T148" s="434"/>
      <c r="U148" s="425"/>
      <c r="V148" s="420"/>
      <c r="W148" s="420"/>
      <c r="X148" s="426"/>
      <c r="Y148" s="439"/>
      <c r="Z148" s="439"/>
      <c r="AA148" s="443"/>
      <c r="AB148" s="443"/>
      <c r="AC148" s="443"/>
      <c r="AD148" s="445"/>
      <c r="AE148" s="449"/>
      <c r="AF148" s="452"/>
      <c r="AG148" s="452"/>
      <c r="AH148" s="439"/>
      <c r="AI148" s="439"/>
      <c r="AJ148" s="439"/>
      <c r="AK148" s="439"/>
      <c r="AL148" s="455"/>
    </row>
    <row r="149" spans="1:44" x14ac:dyDescent="0.25">
      <c r="A149" s="419"/>
      <c r="B149" s="420"/>
      <c r="C149" s="420"/>
      <c r="D149" s="420"/>
      <c r="E149" s="425"/>
      <c r="F149" s="420"/>
      <c r="G149" s="420"/>
      <c r="H149" s="426"/>
      <c r="I149" s="432"/>
      <c r="J149" s="433"/>
      <c r="K149" s="433"/>
      <c r="L149" s="433"/>
      <c r="M149" s="433"/>
      <c r="N149" s="433"/>
      <c r="O149" s="433"/>
      <c r="P149" s="434"/>
      <c r="Q149" s="432"/>
      <c r="R149" s="433"/>
      <c r="S149" s="433"/>
      <c r="T149" s="434"/>
      <c r="U149" s="425"/>
      <c r="V149" s="420"/>
      <c r="W149" s="420"/>
      <c r="X149" s="426"/>
      <c r="Y149" s="439"/>
      <c r="Z149" s="439"/>
      <c r="AA149" s="405" t="s">
        <v>688</v>
      </c>
      <c r="AB149" s="405" t="s">
        <v>689</v>
      </c>
      <c r="AC149" s="405" t="s">
        <v>690</v>
      </c>
      <c r="AD149" s="445"/>
      <c r="AE149" s="449"/>
      <c r="AF149" s="452"/>
      <c r="AG149" s="452"/>
      <c r="AH149" s="439"/>
      <c r="AI149" s="439"/>
      <c r="AJ149" s="439"/>
      <c r="AK149" s="439"/>
      <c r="AL149" s="455"/>
    </row>
    <row r="150" spans="1:44" x14ac:dyDescent="0.25">
      <c r="A150" s="419"/>
      <c r="B150" s="420"/>
      <c r="C150" s="420"/>
      <c r="D150" s="420"/>
      <c r="E150" s="425"/>
      <c r="F150" s="420"/>
      <c r="G150" s="420"/>
      <c r="H150" s="426"/>
      <c r="I150" s="432"/>
      <c r="J150" s="433"/>
      <c r="K150" s="433"/>
      <c r="L150" s="433"/>
      <c r="M150" s="433"/>
      <c r="N150" s="433"/>
      <c r="O150" s="433"/>
      <c r="P150" s="434"/>
      <c r="Q150" s="432"/>
      <c r="R150" s="433"/>
      <c r="S150" s="433"/>
      <c r="T150" s="434"/>
      <c r="U150" s="425"/>
      <c r="V150" s="420"/>
      <c r="W150" s="420"/>
      <c r="X150" s="426"/>
      <c r="Y150" s="440"/>
      <c r="Z150" s="440"/>
      <c r="AA150" s="406"/>
      <c r="AB150" s="406"/>
      <c r="AC150" s="406"/>
      <c r="AD150" s="445"/>
      <c r="AE150" s="450"/>
      <c r="AF150" s="453"/>
      <c r="AG150" s="453"/>
      <c r="AH150" s="440"/>
      <c r="AI150" s="440"/>
      <c r="AJ150" s="440"/>
      <c r="AK150" s="440"/>
      <c r="AL150" s="456"/>
    </row>
    <row r="151" spans="1:44" ht="15.75" thickBot="1" x14ac:dyDescent="0.3">
      <c r="A151" s="421"/>
      <c r="B151" s="422"/>
      <c r="C151" s="422"/>
      <c r="D151" s="422"/>
      <c r="E151" s="427"/>
      <c r="F151" s="422"/>
      <c r="G151" s="422"/>
      <c r="H151" s="428"/>
      <c r="I151" s="435"/>
      <c r="J151" s="436"/>
      <c r="K151" s="436"/>
      <c r="L151" s="436"/>
      <c r="M151" s="436"/>
      <c r="N151" s="436"/>
      <c r="O151" s="436"/>
      <c r="P151" s="437"/>
      <c r="Q151" s="435"/>
      <c r="R151" s="436"/>
      <c r="S151" s="436"/>
      <c r="T151" s="437"/>
      <c r="U151" s="427"/>
      <c r="V151" s="422"/>
      <c r="W151" s="422"/>
      <c r="X151" s="428"/>
      <c r="Y151" s="441"/>
      <c r="Z151" s="441"/>
      <c r="AA151" s="407"/>
      <c r="AB151" s="407"/>
      <c r="AC151" s="407"/>
      <c r="AD151" s="446"/>
      <c r="AE151" s="451"/>
      <c r="AF151" s="454"/>
      <c r="AG151" s="454"/>
      <c r="AH151" s="441"/>
      <c r="AI151" s="441"/>
      <c r="AJ151" s="441"/>
      <c r="AK151" s="441"/>
      <c r="AL151" s="457"/>
      <c r="AO151" s="284">
        <v>42797</v>
      </c>
      <c r="AP151" s="284">
        <v>42963</v>
      </c>
      <c r="AQ151" s="216">
        <f>+AP151-AO151</f>
        <v>166</v>
      </c>
      <c r="AR151" s="216">
        <f>360-AQ151</f>
        <v>194</v>
      </c>
    </row>
    <row r="152" spans="1:44" x14ac:dyDescent="0.25">
      <c r="A152" s="226" t="s">
        <v>691</v>
      </c>
      <c r="B152" s="269"/>
      <c r="C152" s="269"/>
      <c r="D152" s="269"/>
      <c r="E152" s="268"/>
      <c r="F152" s="268"/>
      <c r="G152" s="268"/>
      <c r="H152" s="226" t="str">
        <f>+B143</f>
        <v>NELSON DARIO ARTEAGA MELO</v>
      </c>
      <c r="I152" s="269"/>
      <c r="J152" s="269"/>
      <c r="K152" s="269"/>
      <c r="L152" s="269"/>
      <c r="M152" s="269"/>
      <c r="N152" s="269"/>
      <c r="O152" s="269"/>
      <c r="P152" s="269"/>
      <c r="Q152" s="269"/>
      <c r="R152" s="269"/>
      <c r="S152" s="268"/>
      <c r="T152" s="268"/>
      <c r="U152" s="268"/>
      <c r="V152" s="268"/>
      <c r="W152" s="268"/>
      <c r="X152" s="268"/>
      <c r="Y152" s="268"/>
      <c r="Z152" s="268"/>
      <c r="AA152" s="228"/>
      <c r="AB152" s="228"/>
      <c r="AC152" s="228"/>
      <c r="AD152" s="229"/>
      <c r="AE152" s="230"/>
      <c r="AF152" s="231"/>
      <c r="AG152" s="231"/>
      <c r="AH152" s="268"/>
      <c r="AI152" s="268"/>
      <c r="AJ152" s="268"/>
      <c r="AK152" s="268"/>
      <c r="AL152" s="268"/>
      <c r="AQ152" s="216">
        <f>13*30</f>
        <v>390</v>
      </c>
    </row>
    <row r="153" spans="1:44" ht="39.950000000000003" customHeight="1" x14ac:dyDescent="0.25">
      <c r="A153" s="394"/>
      <c r="B153" s="394"/>
      <c r="C153" s="394"/>
      <c r="D153" s="394"/>
      <c r="E153" s="394"/>
      <c r="F153" s="394"/>
      <c r="G153" s="394"/>
      <c r="H153" s="394"/>
      <c r="I153" s="394"/>
      <c r="J153" s="394"/>
      <c r="K153" s="394"/>
      <c r="L153" s="394"/>
      <c r="M153" s="394"/>
      <c r="N153" s="394"/>
      <c r="O153" s="394"/>
      <c r="P153" s="394"/>
      <c r="Q153" s="396">
        <v>4695327992.25</v>
      </c>
      <c r="R153" s="397"/>
      <c r="S153" s="397"/>
      <c r="T153" s="398"/>
      <c r="U153" s="399">
        <v>42797</v>
      </c>
      <c r="V153" s="400"/>
      <c r="W153" s="400"/>
      <c r="X153" s="401"/>
      <c r="Y153" s="394">
        <v>360</v>
      </c>
      <c r="Z153" s="394"/>
      <c r="AA153" s="270"/>
      <c r="AB153" s="270"/>
      <c r="AC153" s="270" t="s">
        <v>697</v>
      </c>
      <c r="AD153" s="233">
        <v>0.05</v>
      </c>
      <c r="AE153" s="233">
        <f>+AF153/Y153</f>
        <v>0.46111111111111114</v>
      </c>
      <c r="AF153" s="234">
        <f>+Y153-AG153</f>
        <v>166</v>
      </c>
      <c r="AG153" s="234">
        <v>194</v>
      </c>
      <c r="AH153" s="390">
        <f>+(Q153/Y153)*AD153*AG153</f>
        <v>126513004.235625</v>
      </c>
      <c r="AI153" s="390"/>
      <c r="AJ153" s="390"/>
      <c r="AK153" s="390"/>
      <c r="AL153" s="390"/>
      <c r="AO153" s="216">
        <v>42782</v>
      </c>
      <c r="AP153" s="216">
        <v>42796</v>
      </c>
      <c r="AQ153" s="216">
        <f>+AP153-AO153</f>
        <v>14</v>
      </c>
    </row>
    <row r="154" spans="1:44" ht="39.950000000000003" customHeight="1" x14ac:dyDescent="0.25">
      <c r="A154" s="394"/>
      <c r="B154" s="394"/>
      <c r="C154" s="394"/>
      <c r="D154" s="394"/>
      <c r="E154" s="394"/>
      <c r="F154" s="394"/>
      <c r="G154" s="394"/>
      <c r="H154" s="394"/>
      <c r="I154" s="394"/>
      <c r="J154" s="394"/>
      <c r="K154" s="394"/>
      <c r="L154" s="394"/>
      <c r="M154" s="394"/>
      <c r="N154" s="394"/>
      <c r="O154" s="394"/>
      <c r="P154" s="394"/>
      <c r="Q154" s="396">
        <v>8109992333.6099997</v>
      </c>
      <c r="R154" s="397"/>
      <c r="S154" s="397"/>
      <c r="T154" s="398"/>
      <c r="U154" s="399">
        <v>42478</v>
      </c>
      <c r="V154" s="400"/>
      <c r="W154" s="400"/>
      <c r="X154" s="401"/>
      <c r="Y154" s="394">
        <v>390</v>
      </c>
      <c r="Z154" s="394"/>
      <c r="AA154" s="270" t="s">
        <v>697</v>
      </c>
      <c r="AB154" s="270"/>
      <c r="AC154" s="270"/>
      <c r="AD154" s="233">
        <v>1</v>
      </c>
      <c r="AE154" s="233">
        <f>+AF154/Y154</f>
        <v>0.85128205128205126</v>
      </c>
      <c r="AF154" s="234">
        <f>+Y154-AG154</f>
        <v>332</v>
      </c>
      <c r="AG154" s="234">
        <v>58</v>
      </c>
      <c r="AH154" s="390">
        <f t="shared" ref="AH154" si="6">+(Q154/Y154)*AD154*AG154</f>
        <v>1206101423.9727693</v>
      </c>
      <c r="AI154" s="390"/>
      <c r="AJ154" s="390"/>
      <c r="AK154" s="390"/>
      <c r="AL154" s="390"/>
      <c r="AO154" s="216">
        <v>42828</v>
      </c>
      <c r="AP154" s="216">
        <v>42872</v>
      </c>
      <c r="AQ154" s="216">
        <f>+AP154-AO154</f>
        <v>44</v>
      </c>
    </row>
    <row r="155" spans="1:44" x14ac:dyDescent="0.25">
      <c r="AB155" s="391" t="s">
        <v>693</v>
      </c>
      <c r="AC155" s="391"/>
      <c r="AD155" s="391"/>
      <c r="AE155" s="391"/>
      <c r="AF155" s="391"/>
      <c r="AG155" s="391"/>
      <c r="AH155" s="392">
        <f>SUM(AH153:AL154)</f>
        <v>1332614428.2083943</v>
      </c>
      <c r="AI155" s="393"/>
      <c r="AJ155" s="393"/>
      <c r="AK155" s="393"/>
      <c r="AL155" s="393"/>
      <c r="AQ155" s="216">
        <f>+AQ152-AQ153-AQ154</f>
        <v>332</v>
      </c>
      <c r="AR155" s="216">
        <f>+AQ152-AQ155</f>
        <v>58</v>
      </c>
    </row>
    <row r="156" spans="1:44" x14ac:dyDescent="0.25">
      <c r="A156" s="226" t="s">
        <v>691</v>
      </c>
      <c r="B156" s="269"/>
      <c r="C156" s="269"/>
      <c r="D156" s="269"/>
      <c r="E156" s="268"/>
      <c r="F156" s="268"/>
      <c r="G156" s="268"/>
      <c r="H156" s="226" t="str">
        <f>+B144</f>
        <v>BRACO CONSTRUCTOR S.A.S</v>
      </c>
      <c r="I156" s="269"/>
      <c r="J156" s="269"/>
      <c r="K156" s="269"/>
      <c r="L156" s="269"/>
      <c r="M156" s="269"/>
      <c r="N156" s="269"/>
      <c r="O156" s="269"/>
      <c r="P156" s="269"/>
      <c r="Q156" s="269"/>
      <c r="R156" s="269"/>
      <c r="S156" s="268"/>
      <c r="T156" s="268"/>
      <c r="U156" s="268"/>
      <c r="V156" s="268"/>
      <c r="W156" s="268"/>
      <c r="X156" s="268"/>
      <c r="Y156" s="268"/>
      <c r="Z156" s="268"/>
      <c r="AA156" s="228"/>
      <c r="AB156" s="228"/>
      <c r="AC156" s="228"/>
      <c r="AD156" s="229"/>
      <c r="AE156" s="230"/>
      <c r="AF156" s="231"/>
      <c r="AG156" s="231"/>
      <c r="AH156" s="268"/>
      <c r="AI156" s="268"/>
      <c r="AJ156" s="268"/>
      <c r="AK156" s="268"/>
      <c r="AL156" s="268"/>
    </row>
    <row r="157" spans="1:44" ht="39.950000000000003" customHeight="1" x14ac:dyDescent="0.25">
      <c r="A157" s="394"/>
      <c r="B157" s="394"/>
      <c r="C157" s="394"/>
      <c r="D157" s="394"/>
      <c r="E157" s="394"/>
      <c r="F157" s="394"/>
      <c r="G157" s="394"/>
      <c r="H157" s="394"/>
      <c r="I157" s="394"/>
      <c r="J157" s="394"/>
      <c r="K157" s="394"/>
      <c r="L157" s="394"/>
      <c r="M157" s="394"/>
      <c r="N157" s="394"/>
      <c r="O157" s="394"/>
      <c r="P157" s="394"/>
      <c r="Q157" s="396">
        <v>2551173482</v>
      </c>
      <c r="R157" s="397"/>
      <c r="S157" s="397"/>
      <c r="T157" s="398"/>
      <c r="U157" s="399"/>
      <c r="V157" s="400"/>
      <c r="W157" s="400"/>
      <c r="X157" s="401"/>
      <c r="Y157" s="394">
        <v>420</v>
      </c>
      <c r="Z157" s="394"/>
      <c r="AA157" s="270"/>
      <c r="AB157" s="270"/>
      <c r="AC157" s="270"/>
      <c r="AD157" s="233">
        <v>0.05</v>
      </c>
      <c r="AE157" s="233">
        <f>+AF157/Y157</f>
        <v>0.95</v>
      </c>
      <c r="AF157" s="234">
        <v>399</v>
      </c>
      <c r="AG157" s="234">
        <f>+Y157-AF157</f>
        <v>21</v>
      </c>
      <c r="AH157" s="390">
        <f>+(Q157/Y157)*AD157*AG157</f>
        <v>6377933.7050000001</v>
      </c>
      <c r="AI157" s="390"/>
      <c r="AJ157" s="390"/>
      <c r="AK157" s="390"/>
      <c r="AL157" s="390"/>
    </row>
    <row r="158" spans="1:44" ht="39.950000000000003" customHeight="1" x14ac:dyDescent="0.25">
      <c r="A158" s="394"/>
      <c r="B158" s="394"/>
      <c r="C158" s="394"/>
      <c r="D158" s="394"/>
      <c r="E158" s="394"/>
      <c r="F158" s="394"/>
      <c r="G158" s="394"/>
      <c r="H158" s="394"/>
      <c r="I158" s="394"/>
      <c r="J158" s="394"/>
      <c r="K158" s="394"/>
      <c r="L158" s="394"/>
      <c r="M158" s="394"/>
      <c r="N158" s="394"/>
      <c r="O158" s="394"/>
      <c r="P158" s="394"/>
      <c r="Q158" s="396">
        <v>2572710346</v>
      </c>
      <c r="R158" s="397"/>
      <c r="S158" s="397"/>
      <c r="T158" s="398"/>
      <c r="U158" s="399"/>
      <c r="V158" s="400"/>
      <c r="W158" s="400"/>
      <c r="X158" s="401"/>
      <c r="Y158" s="394">
        <v>180</v>
      </c>
      <c r="Z158" s="394"/>
      <c r="AA158" s="270"/>
      <c r="AB158" s="270"/>
      <c r="AC158" s="270"/>
      <c r="AD158" s="233">
        <v>0.4</v>
      </c>
      <c r="AE158" s="233">
        <f>+AF158/Y158</f>
        <v>0.12777777777777777</v>
      </c>
      <c r="AF158" s="234">
        <v>23</v>
      </c>
      <c r="AG158" s="234">
        <f t="shared" ref="AG158:AG159" si="7">+Y158-AF158</f>
        <v>157</v>
      </c>
      <c r="AH158" s="390">
        <f t="shared" ref="AH158:AH159" si="8">+(Q158/Y158)*AD158*AG158</f>
        <v>897590054.04888904</v>
      </c>
      <c r="AI158" s="390"/>
      <c r="AJ158" s="390"/>
      <c r="AK158" s="390"/>
      <c r="AL158" s="390"/>
    </row>
    <row r="159" spans="1:44" ht="39.950000000000003" customHeight="1" x14ac:dyDescent="0.25">
      <c r="A159" s="394"/>
      <c r="B159" s="394"/>
      <c r="C159" s="394"/>
      <c r="D159" s="394"/>
      <c r="E159" s="394"/>
      <c r="F159" s="394"/>
      <c r="G159" s="394"/>
      <c r="H159" s="394"/>
      <c r="I159" s="394"/>
      <c r="J159" s="394"/>
      <c r="K159" s="394"/>
      <c r="L159" s="394"/>
      <c r="M159" s="394"/>
      <c r="N159" s="394"/>
      <c r="O159" s="394"/>
      <c r="P159" s="394"/>
      <c r="Q159" s="396">
        <v>7461440063</v>
      </c>
      <c r="R159" s="397"/>
      <c r="S159" s="397"/>
      <c r="T159" s="398"/>
      <c r="U159" s="399"/>
      <c r="V159" s="400"/>
      <c r="W159" s="400"/>
      <c r="X159" s="401"/>
      <c r="Y159" s="394">
        <v>90</v>
      </c>
      <c r="Z159" s="394"/>
      <c r="AA159" s="270"/>
      <c r="AB159" s="270"/>
      <c r="AC159" s="270"/>
      <c r="AD159" s="233">
        <v>0.41</v>
      </c>
      <c r="AE159" s="233"/>
      <c r="AF159" s="234">
        <v>7</v>
      </c>
      <c r="AG159" s="234">
        <f t="shared" si="7"/>
        <v>83</v>
      </c>
      <c r="AH159" s="390">
        <f t="shared" si="8"/>
        <v>2821253392.7098885</v>
      </c>
      <c r="AI159" s="390"/>
      <c r="AJ159" s="390"/>
      <c r="AK159" s="390"/>
      <c r="AL159" s="390"/>
    </row>
    <row r="160" spans="1:44" x14ac:dyDescent="0.25">
      <c r="AB160" s="391" t="s">
        <v>693</v>
      </c>
      <c r="AC160" s="391"/>
      <c r="AD160" s="391"/>
      <c r="AE160" s="391"/>
      <c r="AF160" s="391"/>
      <c r="AG160" s="391"/>
      <c r="AH160" s="392">
        <f>SUM(AH157:AL159)</f>
        <v>3725221380.4637775</v>
      </c>
      <c r="AI160" s="393"/>
      <c r="AJ160" s="393"/>
      <c r="AK160" s="393"/>
      <c r="AL160" s="393"/>
    </row>
    <row r="161" spans="1:38" ht="15.75" thickBot="1" x14ac:dyDescent="0.3"/>
    <row r="162" spans="1:38" ht="15.75" thickBot="1" x14ac:dyDescent="0.3">
      <c r="A162" s="236" t="s">
        <v>698</v>
      </c>
      <c r="F162" s="236" t="str">
        <f>+B143</f>
        <v>NELSON DARIO ARTEAGA MELO</v>
      </c>
      <c r="M162" s="236" t="s">
        <v>699</v>
      </c>
      <c r="T162" s="266" t="s">
        <v>699</v>
      </c>
      <c r="U162" s="385">
        <f>+AB143*((AG143+AI143+AK143)/100)-AH155</f>
        <v>12659560716.668604</v>
      </c>
      <c r="V162" s="386"/>
      <c r="W162" s="386"/>
      <c r="X162" s="386"/>
      <c r="Y162" s="386"/>
      <c r="Z162" s="387"/>
    </row>
    <row r="163" spans="1:38" ht="15.75" thickBot="1" x14ac:dyDescent="0.3">
      <c r="T163" s="266"/>
    </row>
    <row r="164" spans="1:38" ht="15.75" thickBot="1" x14ac:dyDescent="0.3">
      <c r="A164" s="236" t="s">
        <v>698</v>
      </c>
      <c r="F164" s="236" t="str">
        <f>+B144</f>
        <v>BRACO CONSTRUCTOR S.A.S</v>
      </c>
      <c r="M164" s="236" t="s">
        <v>699</v>
      </c>
      <c r="T164" s="266" t="s">
        <v>699</v>
      </c>
      <c r="U164" s="385">
        <f>+AB144*((AG144+AI144+AK144)/100)-AH160</f>
        <v>3841049811.5362225</v>
      </c>
      <c r="V164" s="386"/>
      <c r="W164" s="386"/>
      <c r="X164" s="386"/>
      <c r="Y164" s="386"/>
      <c r="Z164" s="387"/>
    </row>
    <row r="165" spans="1:38" ht="15.75" thickBot="1" x14ac:dyDescent="0.3">
      <c r="T165" s="266"/>
    </row>
    <row r="166" spans="1:38" ht="15.75" thickBot="1" x14ac:dyDescent="0.3">
      <c r="A166" s="236" t="s">
        <v>698</v>
      </c>
      <c r="F166" s="236" t="str">
        <f>+A136</f>
        <v>CONSORCIO BRACO</v>
      </c>
      <c r="M166" s="236" t="s">
        <v>699</v>
      </c>
      <c r="T166" s="266" t="s">
        <v>699</v>
      </c>
      <c r="U166" s="385">
        <f>SUM(U162:Z165)</f>
        <v>16500610528.204826</v>
      </c>
      <c r="V166" s="386"/>
      <c r="W166" s="386"/>
      <c r="X166" s="386"/>
      <c r="Y166" s="386"/>
      <c r="Z166" s="387"/>
      <c r="AB166" s="388" t="str">
        <f>+IF(AG139&lt;=U166,"CUMPLE","NO CUMPLE")</f>
        <v>CUMPLE</v>
      </c>
      <c r="AC166" s="388"/>
      <c r="AD166" s="388"/>
    </row>
    <row r="169" spans="1:38" x14ac:dyDescent="0.25">
      <c r="A169" s="468" t="s">
        <v>654</v>
      </c>
      <c r="B169" s="468"/>
      <c r="C169" s="468"/>
      <c r="D169" s="468"/>
      <c r="E169" s="468"/>
      <c r="F169" s="468"/>
      <c r="G169" s="468"/>
      <c r="H169" s="468"/>
      <c r="I169" s="468"/>
      <c r="J169" s="468"/>
      <c r="K169" s="468"/>
      <c r="L169" s="468"/>
      <c r="M169" s="468"/>
      <c r="N169" s="468"/>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row>
    <row r="170" spans="1:38" x14ac:dyDescent="0.25">
      <c r="A170" s="468">
        <v>6</v>
      </c>
      <c r="B170" s="468"/>
      <c r="C170" s="468"/>
      <c r="D170" s="468"/>
      <c r="E170" s="468"/>
      <c r="F170" s="468"/>
      <c r="G170" s="468"/>
      <c r="H170" s="468"/>
      <c r="I170" s="468"/>
      <c r="J170" s="468"/>
      <c r="K170" s="468"/>
      <c r="L170" s="468"/>
      <c r="M170" s="468"/>
      <c r="N170" s="468"/>
      <c r="O170" s="468"/>
      <c r="P170" s="468"/>
      <c r="Q170" s="468"/>
      <c r="R170" s="468"/>
      <c r="S170" s="468"/>
      <c r="T170" s="468"/>
      <c r="U170" s="468"/>
      <c r="V170" s="468"/>
      <c r="W170" s="468"/>
      <c r="X170" s="468"/>
      <c r="Y170" s="468"/>
      <c r="Z170" s="468"/>
      <c r="AA170" s="468"/>
      <c r="AB170" s="468"/>
      <c r="AC170" s="468"/>
      <c r="AD170" s="468"/>
      <c r="AE170" s="468"/>
      <c r="AF170" s="468"/>
      <c r="AG170" s="468"/>
      <c r="AH170" s="468"/>
      <c r="AI170" s="468"/>
      <c r="AJ170" s="468"/>
      <c r="AK170" s="468"/>
      <c r="AL170" s="468"/>
    </row>
    <row r="171" spans="1:38" x14ac:dyDescent="0.25">
      <c r="A171" s="410" t="s">
        <v>48</v>
      </c>
      <c r="B171" s="410"/>
      <c r="C171" s="410"/>
      <c r="D171" s="410"/>
      <c r="E171" s="410"/>
      <c r="F171" s="410"/>
      <c r="G171" s="410"/>
      <c r="H171" s="410"/>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0"/>
      <c r="AJ171" s="410"/>
      <c r="AK171" s="410"/>
      <c r="AL171" s="410"/>
    </row>
    <row r="172" spans="1:38" x14ac:dyDescent="0.25">
      <c r="A172" s="410" t="s">
        <v>919</v>
      </c>
      <c r="B172" s="410"/>
      <c r="C172" s="410"/>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0"/>
      <c r="AL172" s="410"/>
    </row>
    <row r="174" spans="1:38" s="217" customFormat="1" ht="30" customHeight="1" x14ac:dyDescent="0.2">
      <c r="A174" s="463" t="s">
        <v>655</v>
      </c>
      <c r="B174" s="463"/>
      <c r="C174" s="463"/>
      <c r="D174" s="463"/>
      <c r="E174" s="463"/>
      <c r="F174" s="463"/>
      <c r="G174" s="463"/>
      <c r="H174" s="463"/>
      <c r="I174" s="464">
        <v>8634189187</v>
      </c>
      <c r="J174" s="464"/>
      <c r="K174" s="464"/>
      <c r="L174" s="464"/>
      <c r="M174" s="464"/>
      <c r="N174" s="464"/>
      <c r="O174" s="439" t="s">
        <v>656</v>
      </c>
      <c r="P174" s="439"/>
      <c r="Q174" s="439"/>
      <c r="R174" s="439"/>
      <c r="S174" s="439"/>
      <c r="T174" s="439"/>
      <c r="U174" s="443">
        <v>12</v>
      </c>
      <c r="V174" s="443"/>
      <c r="W174" s="443"/>
      <c r="X174" s="443"/>
      <c r="Y174" s="439" t="s">
        <v>657</v>
      </c>
      <c r="Z174" s="439"/>
      <c r="AA174" s="439"/>
      <c r="AB174" s="439"/>
      <c r="AC174" s="439"/>
      <c r="AD174" s="439"/>
      <c r="AE174" s="439"/>
      <c r="AF174" s="439"/>
      <c r="AG174" s="464">
        <f>IF(U174&gt;12,(I174-I175)/U174*12,I174-I175)</f>
        <v>8634189187</v>
      </c>
      <c r="AH174" s="464"/>
      <c r="AI174" s="464"/>
      <c r="AJ174" s="464"/>
      <c r="AK174" s="464"/>
      <c r="AL174" s="464"/>
    </row>
    <row r="175" spans="1:38" s="217" customFormat="1" ht="30" customHeight="1" x14ac:dyDescent="0.2">
      <c r="A175" s="463" t="s">
        <v>658</v>
      </c>
      <c r="B175" s="463"/>
      <c r="C175" s="463"/>
      <c r="D175" s="463"/>
      <c r="E175" s="463"/>
      <c r="F175" s="463"/>
      <c r="G175" s="463"/>
      <c r="H175" s="463"/>
      <c r="I175" s="464">
        <v>0</v>
      </c>
      <c r="J175" s="464"/>
      <c r="K175" s="464"/>
      <c r="L175" s="464"/>
      <c r="M175" s="464"/>
      <c r="N175" s="464"/>
      <c r="O175" s="439" t="s">
        <v>659</v>
      </c>
      <c r="P175" s="439"/>
      <c r="Q175" s="439"/>
      <c r="R175" s="439"/>
      <c r="S175" s="439"/>
      <c r="T175" s="439"/>
      <c r="U175" s="464">
        <v>2974.7</v>
      </c>
      <c r="V175" s="464"/>
      <c r="W175" s="464"/>
      <c r="X175" s="464"/>
      <c r="Y175" s="443" t="s">
        <v>660</v>
      </c>
      <c r="Z175" s="443"/>
      <c r="AA175" s="443"/>
      <c r="AB175" s="443"/>
      <c r="AC175" s="443"/>
      <c r="AD175" s="443"/>
      <c r="AE175" s="443"/>
      <c r="AF175" s="443"/>
      <c r="AG175" s="465">
        <f>U175*125000</f>
        <v>371837500</v>
      </c>
      <c r="AH175" s="466"/>
      <c r="AI175" s="466"/>
      <c r="AJ175" s="466"/>
      <c r="AK175" s="466"/>
      <c r="AL175" s="467"/>
    </row>
    <row r="176" spans="1:38" x14ac:dyDescent="0.25">
      <c r="A176" s="269"/>
      <c r="B176" s="269"/>
      <c r="C176" s="269"/>
      <c r="D176" s="269"/>
      <c r="E176" s="269"/>
      <c r="F176" s="269"/>
      <c r="G176" s="219"/>
      <c r="H176" s="219"/>
      <c r="I176" s="219"/>
      <c r="J176" s="219"/>
      <c r="K176" s="219"/>
      <c r="L176" s="219"/>
      <c r="M176" s="220"/>
      <c r="N176" s="220"/>
      <c r="O176" s="220"/>
      <c r="P176" s="220"/>
      <c r="Q176" s="220"/>
      <c r="R176" s="269"/>
      <c r="S176" s="220"/>
      <c r="T176" s="220"/>
      <c r="U176" s="220"/>
      <c r="V176" s="220"/>
      <c r="W176" s="220"/>
      <c r="X176" s="221"/>
      <c r="Y176" s="221"/>
      <c r="Z176" s="220"/>
      <c r="AA176" s="220"/>
      <c r="AB176" s="220"/>
      <c r="AC176" s="220"/>
      <c r="AD176" s="220"/>
      <c r="AE176" s="220"/>
      <c r="AF176" s="220"/>
      <c r="AG176" s="219"/>
      <c r="AH176" s="219"/>
      <c r="AI176" s="219"/>
      <c r="AJ176" s="219"/>
      <c r="AK176" s="219"/>
      <c r="AL176" s="219"/>
    </row>
    <row r="177" spans="1:38" ht="76.5" customHeight="1" x14ac:dyDescent="0.25">
      <c r="A177" s="223" t="s">
        <v>661</v>
      </c>
      <c r="B177" s="443" t="s">
        <v>662</v>
      </c>
      <c r="C177" s="443"/>
      <c r="D177" s="443"/>
      <c r="E177" s="443"/>
      <c r="F177" s="443"/>
      <c r="G177" s="443"/>
      <c r="H177" s="443"/>
      <c r="I177" s="443"/>
      <c r="J177" s="458" t="s">
        <v>663</v>
      </c>
      <c r="K177" s="459"/>
      <c r="L177" s="460" t="s">
        <v>664</v>
      </c>
      <c r="M177" s="460"/>
      <c r="N177" s="460"/>
      <c r="O177" s="460"/>
      <c r="P177" s="460"/>
      <c r="Q177" s="461" t="s">
        <v>665</v>
      </c>
      <c r="R177" s="461"/>
      <c r="S177" s="439" t="s">
        <v>666</v>
      </c>
      <c r="T177" s="439"/>
      <c r="U177" s="461" t="s">
        <v>667</v>
      </c>
      <c r="V177" s="461"/>
      <c r="W177" s="439" t="s">
        <v>668</v>
      </c>
      <c r="X177" s="439"/>
      <c r="Y177" s="439"/>
      <c r="Z177" s="439"/>
      <c r="AA177" s="439"/>
      <c r="AB177" s="439" t="s">
        <v>669</v>
      </c>
      <c r="AC177" s="439"/>
      <c r="AD177" s="439"/>
      <c r="AE177" s="439"/>
      <c r="AF177" s="439"/>
      <c r="AG177" s="462" t="s">
        <v>670</v>
      </c>
      <c r="AH177" s="462"/>
      <c r="AI177" s="462" t="s">
        <v>671</v>
      </c>
      <c r="AJ177" s="462"/>
      <c r="AK177" s="462" t="s">
        <v>672</v>
      </c>
      <c r="AL177" s="462"/>
    </row>
    <row r="178" spans="1:38" x14ac:dyDescent="0.25">
      <c r="A178" s="225">
        <v>1</v>
      </c>
      <c r="B178" s="410" t="s">
        <v>920</v>
      </c>
      <c r="C178" s="410"/>
      <c r="D178" s="410"/>
      <c r="E178" s="410"/>
      <c r="F178" s="410"/>
      <c r="G178" s="410"/>
      <c r="H178" s="410"/>
      <c r="I178" s="410"/>
      <c r="J178" s="411">
        <v>0.65</v>
      </c>
      <c r="K178" s="412"/>
      <c r="L178" s="416">
        <v>29879692633.639999</v>
      </c>
      <c r="M178" s="416"/>
      <c r="N178" s="416"/>
      <c r="O178" s="416"/>
      <c r="P178" s="416"/>
      <c r="Q178" s="470">
        <f>+L178/(I$174*J178)</f>
        <v>5.3240387605960953</v>
      </c>
      <c r="R178" s="470"/>
      <c r="S178" s="478">
        <v>16.72</v>
      </c>
      <c r="T178" s="475"/>
      <c r="U178" s="415">
        <v>3</v>
      </c>
      <c r="V178" s="415"/>
      <c r="W178" s="409">
        <v>4539997793</v>
      </c>
      <c r="X178" s="409"/>
      <c r="Y178" s="409"/>
      <c r="Z178" s="409"/>
      <c r="AA178" s="409"/>
      <c r="AB178" s="409">
        <f>+IF(W178&lt;AG$175,AG$175,W178)</f>
        <v>4539997793</v>
      </c>
      <c r="AC178" s="409"/>
      <c r="AD178" s="409"/>
      <c r="AE178" s="409"/>
      <c r="AF178" s="409"/>
      <c r="AG178" s="408">
        <f>IF(Q178&gt;=0,IF(Q178&lt;=3,60,IF(Q178&lt;=6,80,IF(Q178&lt;=10,100,120))))</f>
        <v>80</v>
      </c>
      <c r="AH178" s="408"/>
      <c r="AI178" s="408">
        <f>IF(S178&gt;=0,IF(S178&lt;0.5,20,IF(S178&lt;0.75,25,IF(S178&lt;1,30,IF(S178&lt;1.5,35,40)))))</f>
        <v>40</v>
      </c>
      <c r="AJ178" s="408"/>
      <c r="AK178" s="408">
        <f>IF(U178&gt;=1,IF(U178&lt;=5,20,IF(U178&lt;=10,30,40)))</f>
        <v>20</v>
      </c>
      <c r="AL178" s="408"/>
    </row>
    <row r="179" spans="1:38" x14ac:dyDescent="0.25">
      <c r="A179" s="225">
        <v>2</v>
      </c>
      <c r="B179" s="410" t="s">
        <v>921</v>
      </c>
      <c r="C179" s="410"/>
      <c r="D179" s="410"/>
      <c r="E179" s="410"/>
      <c r="F179" s="410"/>
      <c r="G179" s="410"/>
      <c r="H179" s="410"/>
      <c r="I179" s="410"/>
      <c r="J179" s="411">
        <v>0.35</v>
      </c>
      <c r="K179" s="412"/>
      <c r="L179" s="416">
        <v>81236450000.570007</v>
      </c>
      <c r="M179" s="416"/>
      <c r="N179" s="416"/>
      <c r="O179" s="416"/>
      <c r="P179" s="416"/>
      <c r="Q179" s="470">
        <f>+L179/(I$174*J179)</f>
        <v>26.881984843259779</v>
      </c>
      <c r="R179" s="470"/>
      <c r="S179" s="475">
        <v>7.7</v>
      </c>
      <c r="T179" s="475"/>
      <c r="U179" s="415">
        <v>10</v>
      </c>
      <c r="V179" s="415"/>
      <c r="W179" s="409">
        <v>12060543790</v>
      </c>
      <c r="X179" s="409"/>
      <c r="Y179" s="409"/>
      <c r="Z179" s="409"/>
      <c r="AA179" s="409"/>
      <c r="AB179" s="409">
        <f>+IF(W179&lt;AG$175,AG$175,W179)</f>
        <v>12060543790</v>
      </c>
      <c r="AC179" s="409"/>
      <c r="AD179" s="409"/>
      <c r="AE179" s="409"/>
      <c r="AF179" s="409"/>
      <c r="AG179" s="408">
        <f>IF(Q179&gt;=0,IF(Q179&lt;=3,60,IF(Q179&lt;=6,80,IF(Q179&lt;=10,100,120))))</f>
        <v>120</v>
      </c>
      <c r="AH179" s="408"/>
      <c r="AI179" s="408">
        <f>IF(S179&gt;=0,IF(S179&lt;0.5,20,IF(S179&lt;0.75,25,IF(S179&lt;1,30,IF(S179&lt;1.5,35,40)))))</f>
        <v>40</v>
      </c>
      <c r="AJ179" s="408"/>
      <c r="AK179" s="408">
        <f>IF(U179&gt;=1,IF(U179&lt;=5,20,IF(U179&lt;=10,30,40)))</f>
        <v>30</v>
      </c>
      <c r="AL179" s="408"/>
    </row>
    <row r="180" spans="1:38" x14ac:dyDescent="0.25">
      <c r="A180" s="225">
        <v>3</v>
      </c>
      <c r="B180" s="410"/>
      <c r="C180" s="410"/>
      <c r="D180" s="410"/>
      <c r="E180" s="410"/>
      <c r="F180" s="410"/>
      <c r="G180" s="410"/>
      <c r="H180" s="410"/>
      <c r="I180" s="410"/>
      <c r="J180" s="411"/>
      <c r="K180" s="412"/>
      <c r="L180" s="416"/>
      <c r="M180" s="416"/>
      <c r="N180" s="416"/>
      <c r="O180" s="416"/>
      <c r="P180" s="416"/>
      <c r="Q180" s="477"/>
      <c r="R180" s="414"/>
      <c r="S180" s="415"/>
      <c r="T180" s="415"/>
      <c r="U180" s="415"/>
      <c r="V180" s="415"/>
      <c r="W180" s="409"/>
      <c r="X180" s="409"/>
      <c r="Y180" s="409"/>
      <c r="Z180" s="409"/>
      <c r="AA180" s="409"/>
      <c r="AB180" s="409"/>
      <c r="AC180" s="409"/>
      <c r="AD180" s="409"/>
      <c r="AE180" s="409"/>
      <c r="AF180" s="409"/>
      <c r="AG180" s="408"/>
      <c r="AH180" s="408"/>
      <c r="AI180" s="408"/>
      <c r="AJ180" s="408"/>
      <c r="AK180" s="408"/>
      <c r="AL180" s="408"/>
    </row>
    <row r="181" spans="1:38" ht="15.75" thickBot="1" x14ac:dyDescent="0.3"/>
    <row r="182" spans="1:38" x14ac:dyDescent="0.25">
      <c r="A182" s="417" t="s">
        <v>676</v>
      </c>
      <c r="B182" s="418"/>
      <c r="C182" s="418"/>
      <c r="D182" s="418"/>
      <c r="E182" s="423" t="s">
        <v>677</v>
      </c>
      <c r="F182" s="418"/>
      <c r="G182" s="418"/>
      <c r="H182" s="424"/>
      <c r="I182" s="429" t="s">
        <v>678</v>
      </c>
      <c r="J182" s="430"/>
      <c r="K182" s="430"/>
      <c r="L182" s="430"/>
      <c r="M182" s="430"/>
      <c r="N182" s="430"/>
      <c r="O182" s="430"/>
      <c r="P182" s="431"/>
      <c r="Q182" s="429" t="s">
        <v>679</v>
      </c>
      <c r="R182" s="430"/>
      <c r="S182" s="430"/>
      <c r="T182" s="431"/>
      <c r="U182" s="423" t="s">
        <v>11</v>
      </c>
      <c r="V182" s="418"/>
      <c r="W182" s="418"/>
      <c r="X182" s="424"/>
      <c r="Y182" s="438" t="s">
        <v>680</v>
      </c>
      <c r="Z182" s="438"/>
      <c r="AA182" s="442" t="s">
        <v>681</v>
      </c>
      <c r="AB182" s="442"/>
      <c r="AC182" s="442"/>
      <c r="AD182" s="444" t="s">
        <v>682</v>
      </c>
      <c r="AE182" s="447" t="s">
        <v>683</v>
      </c>
      <c r="AF182" s="447"/>
      <c r="AG182" s="447"/>
      <c r="AH182" s="447"/>
      <c r="AI182" s="447"/>
      <c r="AJ182" s="447"/>
      <c r="AK182" s="447"/>
      <c r="AL182" s="448"/>
    </row>
    <row r="183" spans="1:38" x14ac:dyDescent="0.25">
      <c r="A183" s="419"/>
      <c r="B183" s="420"/>
      <c r="C183" s="420"/>
      <c r="D183" s="420"/>
      <c r="E183" s="425"/>
      <c r="F183" s="420"/>
      <c r="G183" s="420"/>
      <c r="H183" s="426"/>
      <c r="I183" s="432"/>
      <c r="J183" s="433"/>
      <c r="K183" s="433"/>
      <c r="L183" s="433"/>
      <c r="M183" s="433"/>
      <c r="N183" s="433"/>
      <c r="O183" s="433"/>
      <c r="P183" s="434"/>
      <c r="Q183" s="432"/>
      <c r="R183" s="433"/>
      <c r="S183" s="433"/>
      <c r="T183" s="434"/>
      <c r="U183" s="425"/>
      <c r="V183" s="420"/>
      <c r="W183" s="420"/>
      <c r="X183" s="426"/>
      <c r="Y183" s="439"/>
      <c r="Z183" s="439"/>
      <c r="AA183" s="443"/>
      <c r="AB183" s="443"/>
      <c r="AC183" s="443"/>
      <c r="AD183" s="445"/>
      <c r="AE183" s="449" t="s">
        <v>684</v>
      </c>
      <c r="AF183" s="452" t="s">
        <v>685</v>
      </c>
      <c r="AG183" s="452" t="s">
        <v>686</v>
      </c>
      <c r="AH183" s="439" t="s">
        <v>687</v>
      </c>
      <c r="AI183" s="439"/>
      <c r="AJ183" s="439"/>
      <c r="AK183" s="439"/>
      <c r="AL183" s="455"/>
    </row>
    <row r="184" spans="1:38" x14ac:dyDescent="0.25">
      <c r="A184" s="419"/>
      <c r="B184" s="420"/>
      <c r="C184" s="420"/>
      <c r="D184" s="420"/>
      <c r="E184" s="425"/>
      <c r="F184" s="420"/>
      <c r="G184" s="420"/>
      <c r="H184" s="426"/>
      <c r="I184" s="432"/>
      <c r="J184" s="433"/>
      <c r="K184" s="433"/>
      <c r="L184" s="433"/>
      <c r="M184" s="433"/>
      <c r="N184" s="433"/>
      <c r="O184" s="433"/>
      <c r="P184" s="434"/>
      <c r="Q184" s="432"/>
      <c r="R184" s="433"/>
      <c r="S184" s="433"/>
      <c r="T184" s="434"/>
      <c r="U184" s="425"/>
      <c r="V184" s="420"/>
      <c r="W184" s="420"/>
      <c r="X184" s="426"/>
      <c r="Y184" s="439"/>
      <c r="Z184" s="439"/>
      <c r="AA184" s="443"/>
      <c r="AB184" s="443"/>
      <c r="AC184" s="443"/>
      <c r="AD184" s="445"/>
      <c r="AE184" s="449"/>
      <c r="AF184" s="452"/>
      <c r="AG184" s="452"/>
      <c r="AH184" s="439"/>
      <c r="AI184" s="439"/>
      <c r="AJ184" s="439"/>
      <c r="AK184" s="439"/>
      <c r="AL184" s="455"/>
    </row>
    <row r="185" spans="1:38" x14ac:dyDescent="0.25">
      <c r="A185" s="419"/>
      <c r="B185" s="420"/>
      <c r="C185" s="420"/>
      <c r="D185" s="420"/>
      <c r="E185" s="425"/>
      <c r="F185" s="420"/>
      <c r="G185" s="420"/>
      <c r="H185" s="426"/>
      <c r="I185" s="432"/>
      <c r="J185" s="433"/>
      <c r="K185" s="433"/>
      <c r="L185" s="433"/>
      <c r="M185" s="433"/>
      <c r="N185" s="433"/>
      <c r="O185" s="433"/>
      <c r="P185" s="434"/>
      <c r="Q185" s="432"/>
      <c r="R185" s="433"/>
      <c r="S185" s="433"/>
      <c r="T185" s="434"/>
      <c r="U185" s="425"/>
      <c r="V185" s="420"/>
      <c r="W185" s="420"/>
      <c r="X185" s="426"/>
      <c r="Y185" s="439"/>
      <c r="Z185" s="439"/>
      <c r="AA185" s="405" t="s">
        <v>688</v>
      </c>
      <c r="AB185" s="405" t="s">
        <v>689</v>
      </c>
      <c r="AC185" s="405" t="s">
        <v>690</v>
      </c>
      <c r="AD185" s="445"/>
      <c r="AE185" s="449"/>
      <c r="AF185" s="452"/>
      <c r="AG185" s="452"/>
      <c r="AH185" s="439"/>
      <c r="AI185" s="439"/>
      <c r="AJ185" s="439"/>
      <c r="AK185" s="439"/>
      <c r="AL185" s="455"/>
    </row>
    <row r="186" spans="1:38" x14ac:dyDescent="0.25">
      <c r="A186" s="419"/>
      <c r="B186" s="420"/>
      <c r="C186" s="420"/>
      <c r="D186" s="420"/>
      <c r="E186" s="425"/>
      <c r="F186" s="420"/>
      <c r="G186" s="420"/>
      <c r="H186" s="426"/>
      <c r="I186" s="432"/>
      <c r="J186" s="433"/>
      <c r="K186" s="433"/>
      <c r="L186" s="433"/>
      <c r="M186" s="433"/>
      <c r="N186" s="433"/>
      <c r="O186" s="433"/>
      <c r="P186" s="434"/>
      <c r="Q186" s="432"/>
      <c r="R186" s="433"/>
      <c r="S186" s="433"/>
      <c r="T186" s="434"/>
      <c r="U186" s="425"/>
      <c r="V186" s="420"/>
      <c r="W186" s="420"/>
      <c r="X186" s="426"/>
      <c r="Y186" s="440"/>
      <c r="Z186" s="440"/>
      <c r="AA186" s="406"/>
      <c r="AB186" s="406"/>
      <c r="AC186" s="406"/>
      <c r="AD186" s="445"/>
      <c r="AE186" s="450"/>
      <c r="AF186" s="453"/>
      <c r="AG186" s="453"/>
      <c r="AH186" s="440"/>
      <c r="AI186" s="440"/>
      <c r="AJ186" s="440"/>
      <c r="AK186" s="440"/>
      <c r="AL186" s="456"/>
    </row>
    <row r="187" spans="1:38" ht="15.75" thickBot="1" x14ac:dyDescent="0.3">
      <c r="A187" s="421"/>
      <c r="B187" s="422"/>
      <c r="C187" s="422"/>
      <c r="D187" s="422"/>
      <c r="E187" s="427"/>
      <c r="F187" s="422"/>
      <c r="G187" s="422"/>
      <c r="H187" s="428"/>
      <c r="I187" s="435"/>
      <c r="J187" s="436"/>
      <c r="K187" s="436"/>
      <c r="L187" s="436"/>
      <c r="M187" s="436"/>
      <c r="N187" s="436"/>
      <c r="O187" s="436"/>
      <c r="P187" s="437"/>
      <c r="Q187" s="435"/>
      <c r="R187" s="436"/>
      <c r="S187" s="436"/>
      <c r="T187" s="437"/>
      <c r="U187" s="427"/>
      <c r="V187" s="422"/>
      <c r="W187" s="422"/>
      <c r="X187" s="428"/>
      <c r="Y187" s="441"/>
      <c r="Z187" s="441"/>
      <c r="AA187" s="407"/>
      <c r="AB187" s="407"/>
      <c r="AC187" s="407"/>
      <c r="AD187" s="446"/>
      <c r="AE187" s="451"/>
      <c r="AF187" s="454"/>
      <c r="AG187" s="454"/>
      <c r="AH187" s="441"/>
      <c r="AI187" s="441"/>
      <c r="AJ187" s="441"/>
      <c r="AK187" s="441"/>
      <c r="AL187" s="457"/>
    </row>
    <row r="188" spans="1:38" x14ac:dyDescent="0.25">
      <c r="A188" s="226" t="s">
        <v>691</v>
      </c>
      <c r="B188" s="269"/>
      <c r="C188" s="269"/>
      <c r="D188" s="269"/>
      <c r="E188" s="268"/>
      <c r="F188" s="268"/>
      <c r="G188" s="268"/>
      <c r="H188" s="226" t="str">
        <f>+B178</f>
        <v>JUAN CARLOS VALENCIA CARVAJAL</v>
      </c>
      <c r="I188" s="269"/>
      <c r="J188" s="269"/>
      <c r="K188" s="269"/>
      <c r="L188" s="269"/>
      <c r="M188" s="269"/>
      <c r="N188" s="269"/>
      <c r="O188" s="269"/>
      <c r="P188" s="269"/>
      <c r="Q188" s="269"/>
      <c r="R188" s="269"/>
      <c r="S188" s="268"/>
      <c r="T188" s="268"/>
      <c r="U188" s="268"/>
      <c r="V188" s="268"/>
      <c r="W188" s="268"/>
      <c r="X188" s="268"/>
      <c r="Y188" s="268"/>
      <c r="Z188" s="268"/>
      <c r="AA188" s="228"/>
      <c r="AB188" s="228"/>
      <c r="AC188" s="228"/>
      <c r="AD188" s="229"/>
      <c r="AE188" s="230"/>
      <c r="AF188" s="231"/>
      <c r="AG188" s="231"/>
      <c r="AH188" s="268"/>
      <c r="AI188" s="268"/>
      <c r="AJ188" s="268"/>
      <c r="AK188" s="268"/>
      <c r="AL188" s="268"/>
    </row>
    <row r="189" spans="1:38" ht="39.950000000000003" customHeight="1" x14ac:dyDescent="0.25">
      <c r="A189" s="394"/>
      <c r="B189" s="394"/>
      <c r="C189" s="394"/>
      <c r="D189" s="394"/>
      <c r="E189" s="394"/>
      <c r="F189" s="394"/>
      <c r="G189" s="394"/>
      <c r="H189" s="394"/>
      <c r="I189" s="394"/>
      <c r="J189" s="394"/>
      <c r="K189" s="394"/>
      <c r="L189" s="394"/>
      <c r="M189" s="394"/>
      <c r="N189" s="394"/>
      <c r="O189" s="394"/>
      <c r="P189" s="394"/>
      <c r="Q189" s="396">
        <v>286976811</v>
      </c>
      <c r="R189" s="397"/>
      <c r="S189" s="397"/>
      <c r="T189" s="398"/>
      <c r="U189" s="399" t="s">
        <v>922</v>
      </c>
      <c r="V189" s="400"/>
      <c r="W189" s="400"/>
      <c r="X189" s="401"/>
      <c r="Y189" s="394">
        <v>90</v>
      </c>
      <c r="Z189" s="394"/>
      <c r="AA189" s="270"/>
      <c r="AB189" s="270" t="s">
        <v>697</v>
      </c>
      <c r="AC189" s="270"/>
      <c r="AD189" s="233">
        <v>0.4</v>
      </c>
      <c r="AE189" s="233">
        <f>+AF189/Y189</f>
        <v>0</v>
      </c>
      <c r="AF189" s="234">
        <f>+Y189-AG189</f>
        <v>0</v>
      </c>
      <c r="AG189" s="234">
        <v>90</v>
      </c>
      <c r="AH189" s="390">
        <f>+(Q189/Y189)*AD189*AG189</f>
        <v>114790724.40000001</v>
      </c>
      <c r="AI189" s="390"/>
      <c r="AJ189" s="390"/>
      <c r="AK189" s="390"/>
      <c r="AL189" s="390"/>
    </row>
    <row r="190" spans="1:38" ht="39.950000000000003" customHeight="1" x14ac:dyDescent="0.25">
      <c r="A190" s="394"/>
      <c r="B190" s="394"/>
      <c r="C190" s="394"/>
      <c r="D190" s="394"/>
      <c r="E190" s="394"/>
      <c r="F190" s="394"/>
      <c r="G190" s="394"/>
      <c r="H190" s="394"/>
      <c r="I190" s="394"/>
      <c r="J190" s="394"/>
      <c r="K190" s="394"/>
      <c r="L190" s="394"/>
      <c r="M190" s="394"/>
      <c r="N190" s="394"/>
      <c r="O190" s="394"/>
      <c r="P190" s="394"/>
      <c r="Q190" s="396">
        <v>1232829319</v>
      </c>
      <c r="R190" s="397"/>
      <c r="S190" s="397"/>
      <c r="T190" s="398"/>
      <c r="U190" s="399">
        <v>42492</v>
      </c>
      <c r="V190" s="400"/>
      <c r="W190" s="400"/>
      <c r="X190" s="401"/>
      <c r="Y190" s="394">
        <v>150</v>
      </c>
      <c r="Z190" s="394"/>
      <c r="AA190" s="270"/>
      <c r="AB190" s="270" t="s">
        <v>697</v>
      </c>
      <c r="AC190" s="270"/>
      <c r="AD190" s="233">
        <v>0.6</v>
      </c>
      <c r="AE190" s="233">
        <f t="shared" ref="AE190:AE194" si="9">+AF190/Y190</f>
        <v>0.8</v>
      </c>
      <c r="AF190" s="234">
        <f t="shared" ref="AF190:AF194" si="10">+Y190-AG190</f>
        <v>120</v>
      </c>
      <c r="AG190" s="234">
        <v>30</v>
      </c>
      <c r="AH190" s="390">
        <f t="shared" ref="AH190:AH194" si="11">+(Q190/Y190)*AD190*AG190</f>
        <v>147939518.28</v>
      </c>
      <c r="AI190" s="390"/>
      <c r="AJ190" s="390"/>
      <c r="AK190" s="390"/>
      <c r="AL190" s="390"/>
    </row>
    <row r="191" spans="1:38" ht="39.950000000000003" customHeight="1" x14ac:dyDescent="0.25">
      <c r="A191" s="394"/>
      <c r="B191" s="394"/>
      <c r="C191" s="394"/>
      <c r="D191" s="394"/>
      <c r="E191" s="394"/>
      <c r="F191" s="394"/>
      <c r="G191" s="394"/>
      <c r="H191" s="394"/>
      <c r="I191" s="394"/>
      <c r="J191" s="394"/>
      <c r="K191" s="394"/>
      <c r="L191" s="394"/>
      <c r="M191" s="394"/>
      <c r="N191" s="394"/>
      <c r="O191" s="394"/>
      <c r="P191" s="394"/>
      <c r="Q191" s="396">
        <v>4170342759</v>
      </c>
      <c r="R191" s="397"/>
      <c r="S191" s="397"/>
      <c r="T191" s="398"/>
      <c r="U191" s="399">
        <v>42733</v>
      </c>
      <c r="V191" s="400"/>
      <c r="W191" s="400"/>
      <c r="X191" s="401"/>
      <c r="Y191" s="394">
        <v>540</v>
      </c>
      <c r="Z191" s="394"/>
      <c r="AA191" s="270"/>
      <c r="AB191" s="270" t="s">
        <v>697</v>
      </c>
      <c r="AC191" s="270"/>
      <c r="AD191" s="233">
        <v>0.33</v>
      </c>
      <c r="AE191" s="233">
        <f t="shared" si="9"/>
        <v>0.42592592592592593</v>
      </c>
      <c r="AF191" s="234">
        <f t="shared" si="10"/>
        <v>230</v>
      </c>
      <c r="AG191" s="234">
        <v>310</v>
      </c>
      <c r="AH191" s="390">
        <f t="shared" si="11"/>
        <v>790048267.12166679</v>
      </c>
      <c r="AI191" s="390"/>
      <c r="AJ191" s="390"/>
      <c r="AK191" s="390"/>
      <c r="AL191" s="390"/>
    </row>
    <row r="192" spans="1:38" ht="39.950000000000003" customHeight="1" x14ac:dyDescent="0.25">
      <c r="A192" s="394"/>
      <c r="B192" s="394"/>
      <c r="C192" s="394"/>
      <c r="D192" s="394"/>
      <c r="E192" s="394"/>
      <c r="F192" s="394"/>
      <c r="G192" s="394"/>
      <c r="H192" s="394"/>
      <c r="I192" s="394"/>
      <c r="J192" s="394"/>
      <c r="K192" s="394"/>
      <c r="L192" s="394"/>
      <c r="M192" s="394"/>
      <c r="N192" s="394"/>
      <c r="O192" s="394"/>
      <c r="P192" s="394"/>
      <c r="Q192" s="396">
        <v>2897193000</v>
      </c>
      <c r="R192" s="397"/>
      <c r="S192" s="397"/>
      <c r="T192" s="398"/>
      <c r="U192" s="399">
        <v>41991</v>
      </c>
      <c r="V192" s="400"/>
      <c r="W192" s="400"/>
      <c r="X192" s="401"/>
      <c r="Y192" s="394">
        <v>150</v>
      </c>
      <c r="Z192" s="394"/>
      <c r="AA192" s="270"/>
      <c r="AB192" s="270" t="s">
        <v>697</v>
      </c>
      <c r="AC192" s="270"/>
      <c r="AD192" s="233">
        <v>0.33</v>
      </c>
      <c r="AE192" s="233">
        <f t="shared" si="9"/>
        <v>0.95333333333333337</v>
      </c>
      <c r="AF192" s="234">
        <f t="shared" si="10"/>
        <v>143</v>
      </c>
      <c r="AG192" s="234">
        <v>7</v>
      </c>
      <c r="AH192" s="390">
        <f t="shared" si="11"/>
        <v>44616772.200000003</v>
      </c>
      <c r="AI192" s="390"/>
      <c r="AJ192" s="390"/>
      <c r="AK192" s="390"/>
      <c r="AL192" s="390"/>
    </row>
    <row r="193" spans="1:38" ht="39.950000000000003" customHeight="1" x14ac:dyDescent="0.25">
      <c r="A193" s="394"/>
      <c r="B193" s="394"/>
      <c r="C193" s="394"/>
      <c r="D193" s="394"/>
      <c r="E193" s="394"/>
      <c r="F193" s="394"/>
      <c r="G193" s="394"/>
      <c r="H193" s="394"/>
      <c r="I193" s="394"/>
      <c r="J193" s="394"/>
      <c r="K193" s="394"/>
      <c r="L193" s="394"/>
      <c r="M193" s="394"/>
      <c r="N193" s="394"/>
      <c r="O193" s="394"/>
      <c r="P193" s="394"/>
      <c r="Q193" s="396">
        <v>264787286</v>
      </c>
      <c r="R193" s="397"/>
      <c r="S193" s="397"/>
      <c r="T193" s="398"/>
      <c r="U193" s="399" t="s">
        <v>922</v>
      </c>
      <c r="V193" s="400"/>
      <c r="W193" s="400"/>
      <c r="X193" s="401"/>
      <c r="Y193" s="394">
        <v>120</v>
      </c>
      <c r="Z193" s="394"/>
      <c r="AA193" s="270" t="s">
        <v>697</v>
      </c>
      <c r="AB193" s="270"/>
      <c r="AC193" s="270"/>
      <c r="AD193" s="233">
        <v>1</v>
      </c>
      <c r="AE193" s="233">
        <f t="shared" si="9"/>
        <v>0</v>
      </c>
      <c r="AF193" s="234">
        <f t="shared" si="10"/>
        <v>0</v>
      </c>
      <c r="AG193" s="234">
        <v>120</v>
      </c>
      <c r="AH193" s="390">
        <f t="shared" si="11"/>
        <v>264787286</v>
      </c>
      <c r="AI193" s="390"/>
      <c r="AJ193" s="390"/>
      <c r="AK193" s="390"/>
      <c r="AL193" s="390"/>
    </row>
    <row r="194" spans="1:38" ht="39.950000000000003" customHeight="1" x14ac:dyDescent="0.25">
      <c r="A194" s="394"/>
      <c r="B194" s="394"/>
      <c r="C194" s="394"/>
      <c r="D194" s="394"/>
      <c r="E194" s="394"/>
      <c r="F194" s="394"/>
      <c r="G194" s="394"/>
      <c r="H194" s="394"/>
      <c r="I194" s="394"/>
      <c r="J194" s="394"/>
      <c r="K194" s="394"/>
      <c r="L194" s="394"/>
      <c r="M194" s="394"/>
      <c r="N194" s="394"/>
      <c r="O194" s="394"/>
      <c r="P194" s="394"/>
      <c r="Q194" s="396">
        <v>2407281821</v>
      </c>
      <c r="R194" s="397"/>
      <c r="S194" s="397"/>
      <c r="T194" s="398"/>
      <c r="U194" s="399" t="s">
        <v>922</v>
      </c>
      <c r="V194" s="400"/>
      <c r="W194" s="400"/>
      <c r="X194" s="401"/>
      <c r="Y194" s="394">
        <v>120</v>
      </c>
      <c r="Z194" s="394"/>
      <c r="AA194" s="270"/>
      <c r="AB194" s="270" t="s">
        <v>697</v>
      </c>
      <c r="AC194" s="270"/>
      <c r="AD194" s="233">
        <v>0.6</v>
      </c>
      <c r="AE194" s="233">
        <f t="shared" si="9"/>
        <v>0</v>
      </c>
      <c r="AF194" s="234">
        <f t="shared" si="10"/>
        <v>0</v>
      </c>
      <c r="AG194" s="234">
        <v>120</v>
      </c>
      <c r="AH194" s="390">
        <f t="shared" si="11"/>
        <v>1444369092.5999999</v>
      </c>
      <c r="AI194" s="390"/>
      <c r="AJ194" s="390"/>
      <c r="AK194" s="390"/>
      <c r="AL194" s="390"/>
    </row>
    <row r="195" spans="1:38" x14ac:dyDescent="0.25">
      <c r="AB195" s="391" t="s">
        <v>693</v>
      </c>
      <c r="AC195" s="391"/>
      <c r="AD195" s="391"/>
      <c r="AE195" s="391"/>
      <c r="AF195" s="391"/>
      <c r="AG195" s="391"/>
      <c r="AH195" s="392">
        <f>SUM(AH189:AL194)</f>
        <v>2806551660.6016665</v>
      </c>
      <c r="AI195" s="393"/>
      <c r="AJ195" s="393"/>
      <c r="AK195" s="393"/>
      <c r="AL195" s="393"/>
    </row>
    <row r="196" spans="1:38" x14ac:dyDescent="0.25">
      <c r="A196" s="226" t="s">
        <v>691</v>
      </c>
      <c r="B196" s="269"/>
      <c r="C196" s="269"/>
      <c r="D196" s="269"/>
      <c r="E196" s="268"/>
      <c r="F196" s="268"/>
      <c r="G196" s="268"/>
      <c r="H196" s="226" t="str">
        <f>+B179</f>
        <v>JOSE LEONARDO CORTEZ QUINTERO</v>
      </c>
      <c r="I196" s="269"/>
      <c r="J196" s="269"/>
      <c r="K196" s="269"/>
      <c r="L196" s="269"/>
      <c r="M196" s="269"/>
      <c r="N196" s="269"/>
      <c r="O196" s="269"/>
      <c r="P196" s="269"/>
      <c r="Q196" s="269"/>
      <c r="R196" s="269"/>
      <c r="S196" s="268"/>
      <c r="T196" s="268"/>
      <c r="U196" s="268"/>
      <c r="V196" s="268"/>
      <c r="W196" s="268"/>
      <c r="X196" s="268"/>
      <c r="Y196" s="268"/>
      <c r="Z196" s="268"/>
      <c r="AA196" s="228"/>
      <c r="AB196" s="228"/>
      <c r="AC196" s="228"/>
      <c r="AD196" s="229"/>
      <c r="AE196" s="230"/>
      <c r="AF196" s="231"/>
      <c r="AG196" s="231"/>
      <c r="AH196" s="268"/>
      <c r="AI196" s="268"/>
      <c r="AJ196" s="268"/>
      <c r="AK196" s="268"/>
      <c r="AL196" s="268"/>
    </row>
    <row r="197" spans="1:38" ht="39.950000000000003" customHeight="1" x14ac:dyDescent="0.25">
      <c r="A197" s="394"/>
      <c r="B197" s="394"/>
      <c r="C197" s="394"/>
      <c r="D197" s="394"/>
      <c r="E197" s="394"/>
      <c r="F197" s="394"/>
      <c r="G197" s="394"/>
      <c r="H197" s="394"/>
      <c r="I197" s="394"/>
      <c r="J197" s="394"/>
      <c r="K197" s="394"/>
      <c r="L197" s="394"/>
      <c r="M197" s="394"/>
      <c r="N197" s="394"/>
      <c r="O197" s="394"/>
      <c r="P197" s="394"/>
      <c r="Q197" s="396">
        <v>38168998915</v>
      </c>
      <c r="R197" s="397"/>
      <c r="S197" s="397"/>
      <c r="T197" s="398"/>
      <c r="U197" s="399">
        <v>42058</v>
      </c>
      <c r="V197" s="400"/>
      <c r="W197" s="400"/>
      <c r="X197" s="401"/>
      <c r="Y197" s="394">
        <v>1440</v>
      </c>
      <c r="Z197" s="394"/>
      <c r="AA197" s="270"/>
      <c r="AB197" s="270" t="s">
        <v>697</v>
      </c>
      <c r="AC197" s="270"/>
      <c r="AD197" s="233">
        <v>8.3400000000000002E-2</v>
      </c>
      <c r="AE197" s="233">
        <f>+AF197/Y197</f>
        <v>0.62013888888888891</v>
      </c>
      <c r="AF197" s="234">
        <f>+Y197-AG197</f>
        <v>893</v>
      </c>
      <c r="AG197" s="234">
        <v>547</v>
      </c>
      <c r="AH197" s="390">
        <f>+(Q197/Y197)*AD197*AG197</f>
        <v>1209209789.3767478</v>
      </c>
      <c r="AI197" s="390"/>
      <c r="AJ197" s="390"/>
      <c r="AK197" s="390"/>
      <c r="AL197" s="390"/>
    </row>
    <row r="198" spans="1:38" x14ac:dyDescent="0.25">
      <c r="AB198" s="391" t="s">
        <v>693</v>
      </c>
      <c r="AC198" s="391"/>
      <c r="AD198" s="391"/>
      <c r="AE198" s="391"/>
      <c r="AF198" s="391"/>
      <c r="AG198" s="391"/>
      <c r="AH198" s="392">
        <f>SUM(AH197:AL197)</f>
        <v>1209209789.3767478</v>
      </c>
      <c r="AI198" s="393"/>
      <c r="AJ198" s="393"/>
      <c r="AK198" s="393"/>
      <c r="AL198" s="393"/>
    </row>
    <row r="199" spans="1:38" ht="15.75" thickBot="1" x14ac:dyDescent="0.3"/>
    <row r="200" spans="1:38" ht="15.75" thickBot="1" x14ac:dyDescent="0.3">
      <c r="A200" s="236" t="s">
        <v>698</v>
      </c>
      <c r="F200" s="236" t="str">
        <f>+B178</f>
        <v>JUAN CARLOS VALENCIA CARVAJAL</v>
      </c>
      <c r="M200" s="236" t="s">
        <v>699</v>
      </c>
      <c r="T200" s="266" t="s">
        <v>699</v>
      </c>
      <c r="U200" s="385">
        <f>+AB178*((AG178+AI178+AK178)/100)-AH195</f>
        <v>3549445249.5983334</v>
      </c>
      <c r="V200" s="386"/>
      <c r="W200" s="386"/>
      <c r="X200" s="386"/>
      <c r="Y200" s="386"/>
      <c r="Z200" s="387"/>
    </row>
    <row r="201" spans="1:38" ht="15.75" thickBot="1" x14ac:dyDescent="0.3">
      <c r="T201" s="266"/>
    </row>
    <row r="202" spans="1:38" ht="15.75" thickBot="1" x14ac:dyDescent="0.3">
      <c r="A202" s="236" t="s">
        <v>698</v>
      </c>
      <c r="F202" s="236" t="str">
        <f>+B179</f>
        <v>JOSE LEONARDO CORTEZ QUINTERO</v>
      </c>
      <c r="M202" s="236" t="s">
        <v>699</v>
      </c>
      <c r="T202" s="266" t="s">
        <v>699</v>
      </c>
      <c r="U202" s="385">
        <f>+AB179*((AG179+AI179+AK179)/100)-AH198</f>
        <v>21705823411.623253</v>
      </c>
      <c r="V202" s="386"/>
      <c r="W202" s="386"/>
      <c r="X202" s="386"/>
      <c r="Y202" s="386"/>
      <c r="Z202" s="387"/>
    </row>
    <row r="203" spans="1:38" ht="15.75" thickBot="1" x14ac:dyDescent="0.3">
      <c r="T203" s="266"/>
    </row>
    <row r="204" spans="1:38" ht="15.75" thickBot="1" x14ac:dyDescent="0.3">
      <c r="A204" s="236" t="s">
        <v>698</v>
      </c>
      <c r="F204" s="236" t="str">
        <f>+A171</f>
        <v>CONSORCIO INFRAESTRUCTURA SANTANDER</v>
      </c>
      <c r="M204" s="236" t="s">
        <v>699</v>
      </c>
      <c r="T204" s="266" t="s">
        <v>699</v>
      </c>
      <c r="U204" s="385">
        <f>SUM(U200:Z203)</f>
        <v>25255268661.221588</v>
      </c>
      <c r="V204" s="386"/>
      <c r="W204" s="386"/>
      <c r="X204" s="386"/>
      <c r="Y204" s="386"/>
      <c r="Z204" s="387"/>
      <c r="AB204" s="388" t="str">
        <f>+IF(AG174&lt;=U204,"CUMPLE","NO CUMPLE")</f>
        <v>CUMPLE</v>
      </c>
      <c r="AC204" s="388"/>
      <c r="AD204" s="388"/>
    </row>
    <row r="207" spans="1:38" x14ac:dyDescent="0.25">
      <c r="A207" s="468" t="s">
        <v>654</v>
      </c>
      <c r="B207" s="468"/>
      <c r="C207" s="468"/>
      <c r="D207" s="468"/>
      <c r="E207" s="468"/>
      <c r="F207" s="468"/>
      <c r="G207" s="468"/>
      <c r="H207" s="468"/>
      <c r="I207" s="468"/>
      <c r="J207" s="468"/>
      <c r="K207" s="468"/>
      <c r="L207" s="468"/>
      <c r="M207" s="468"/>
      <c r="N207" s="468"/>
      <c r="O207" s="468"/>
      <c r="P207" s="468"/>
      <c r="Q207" s="468"/>
      <c r="R207" s="468"/>
      <c r="S207" s="468"/>
      <c r="T207" s="468"/>
      <c r="U207" s="468"/>
      <c r="V207" s="468"/>
      <c r="W207" s="468"/>
      <c r="X207" s="468"/>
      <c r="Y207" s="468"/>
      <c r="Z207" s="468"/>
      <c r="AA207" s="468"/>
      <c r="AB207" s="468"/>
      <c r="AC207" s="468"/>
      <c r="AD207" s="468"/>
      <c r="AE207" s="468"/>
      <c r="AF207" s="468"/>
      <c r="AG207" s="468"/>
      <c r="AH207" s="468"/>
      <c r="AI207" s="468"/>
      <c r="AJ207" s="468"/>
      <c r="AK207" s="468"/>
      <c r="AL207" s="468"/>
    </row>
    <row r="208" spans="1:38" x14ac:dyDescent="0.25">
      <c r="A208" s="468">
        <v>7</v>
      </c>
      <c r="B208" s="468"/>
      <c r="C208" s="468"/>
      <c r="D208" s="468"/>
      <c r="E208" s="468"/>
      <c r="F208" s="468"/>
      <c r="G208" s="468"/>
      <c r="H208" s="468"/>
      <c r="I208" s="468"/>
      <c r="J208" s="468"/>
      <c r="K208" s="468"/>
      <c r="L208" s="468"/>
      <c r="M208" s="468"/>
      <c r="N208" s="468"/>
      <c r="O208" s="468"/>
      <c r="P208" s="468"/>
      <c r="Q208" s="468"/>
      <c r="R208" s="468"/>
      <c r="S208" s="468"/>
      <c r="T208" s="468"/>
      <c r="U208" s="468"/>
      <c r="V208" s="468"/>
      <c r="W208" s="468"/>
      <c r="X208" s="468"/>
      <c r="Y208" s="468"/>
      <c r="Z208" s="468"/>
      <c r="AA208" s="468"/>
      <c r="AB208" s="468"/>
      <c r="AC208" s="468"/>
      <c r="AD208" s="468"/>
      <c r="AE208" s="468"/>
      <c r="AF208" s="468"/>
      <c r="AG208" s="468"/>
      <c r="AH208" s="468"/>
      <c r="AI208" s="468"/>
      <c r="AJ208" s="468"/>
      <c r="AK208" s="468"/>
      <c r="AL208" s="468"/>
    </row>
    <row r="209" spans="1:38" x14ac:dyDescent="0.25">
      <c r="A209" s="479" t="s">
        <v>47</v>
      </c>
      <c r="B209" s="479"/>
      <c r="C209" s="479"/>
      <c r="D209" s="479"/>
      <c r="E209" s="479"/>
      <c r="F209" s="479"/>
      <c r="G209" s="479"/>
      <c r="H209" s="479"/>
      <c r="I209" s="479"/>
      <c r="J209" s="479"/>
      <c r="K209" s="479"/>
      <c r="L209" s="479"/>
      <c r="M209" s="479"/>
      <c r="N209" s="479"/>
      <c r="O209" s="479"/>
      <c r="P209" s="479"/>
      <c r="Q209" s="479"/>
      <c r="R209" s="479"/>
      <c r="S209" s="479"/>
      <c r="T209" s="479"/>
      <c r="U209" s="479"/>
      <c r="V209" s="479"/>
      <c r="W209" s="479"/>
      <c r="X209" s="479"/>
      <c r="Y209" s="479"/>
      <c r="Z209" s="479"/>
      <c r="AA209" s="479"/>
      <c r="AB209" s="479"/>
      <c r="AC209" s="479"/>
      <c r="AD209" s="479"/>
      <c r="AE209" s="479"/>
      <c r="AF209" s="479"/>
      <c r="AG209" s="479"/>
      <c r="AH209" s="479"/>
      <c r="AI209" s="479"/>
      <c r="AJ209" s="479"/>
      <c r="AK209" s="479"/>
      <c r="AL209" s="479"/>
    </row>
    <row r="210" spans="1:38" x14ac:dyDescent="0.25">
      <c r="A210" s="479" t="s">
        <v>923</v>
      </c>
      <c r="B210" s="479"/>
      <c r="C210" s="479"/>
      <c r="D210" s="479"/>
      <c r="E210" s="479"/>
      <c r="F210" s="479"/>
      <c r="G210" s="479"/>
      <c r="H210" s="479"/>
      <c r="I210" s="479"/>
      <c r="J210" s="479"/>
      <c r="K210" s="479"/>
      <c r="L210" s="479"/>
      <c r="M210" s="479"/>
      <c r="N210" s="479"/>
      <c r="O210" s="479"/>
      <c r="P210" s="479"/>
      <c r="Q210" s="479"/>
      <c r="R210" s="479"/>
      <c r="S210" s="479"/>
      <c r="T210" s="479"/>
      <c r="U210" s="479"/>
      <c r="V210" s="479"/>
      <c r="W210" s="479"/>
      <c r="X210" s="479"/>
      <c r="Y210" s="479"/>
      <c r="Z210" s="479"/>
      <c r="AA210" s="479"/>
      <c r="AB210" s="479"/>
      <c r="AC210" s="479"/>
      <c r="AD210" s="479"/>
      <c r="AE210" s="479"/>
      <c r="AF210" s="479"/>
      <c r="AG210" s="479"/>
      <c r="AH210" s="479"/>
      <c r="AI210" s="479"/>
      <c r="AJ210" s="479"/>
      <c r="AK210" s="479"/>
      <c r="AL210" s="479"/>
    </row>
    <row r="211" spans="1:38" x14ac:dyDescent="0.25">
      <c r="A211" s="286"/>
      <c r="B211" s="286"/>
      <c r="C211" s="286"/>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row>
    <row r="212" spans="1:38" s="217" customFormat="1" ht="30" customHeight="1" x14ac:dyDescent="0.2">
      <c r="A212" s="463" t="s">
        <v>655</v>
      </c>
      <c r="B212" s="463"/>
      <c r="C212" s="463"/>
      <c r="D212" s="463"/>
      <c r="E212" s="463"/>
      <c r="F212" s="463"/>
      <c r="G212" s="463"/>
      <c r="H212" s="463"/>
      <c r="I212" s="464">
        <v>8634189187</v>
      </c>
      <c r="J212" s="464"/>
      <c r="K212" s="464"/>
      <c r="L212" s="464"/>
      <c r="M212" s="464"/>
      <c r="N212" s="464"/>
      <c r="O212" s="439" t="s">
        <v>656</v>
      </c>
      <c r="P212" s="439"/>
      <c r="Q212" s="439"/>
      <c r="R212" s="439"/>
      <c r="S212" s="439"/>
      <c r="T212" s="439"/>
      <c r="U212" s="443">
        <v>12</v>
      </c>
      <c r="V212" s="443"/>
      <c r="W212" s="443"/>
      <c r="X212" s="443"/>
      <c r="Y212" s="439" t="s">
        <v>657</v>
      </c>
      <c r="Z212" s="439"/>
      <c r="AA212" s="439"/>
      <c r="AB212" s="439"/>
      <c r="AC212" s="439"/>
      <c r="AD212" s="439"/>
      <c r="AE212" s="439"/>
      <c r="AF212" s="439"/>
      <c r="AG212" s="464">
        <f>IF(U212&gt;12,(I212-I213)/U212*12,I212-I213)</f>
        <v>8634189187</v>
      </c>
      <c r="AH212" s="464"/>
      <c r="AI212" s="464"/>
      <c r="AJ212" s="464"/>
      <c r="AK212" s="464"/>
      <c r="AL212" s="464"/>
    </row>
    <row r="213" spans="1:38" s="217" customFormat="1" ht="30" customHeight="1" x14ac:dyDescent="0.2">
      <c r="A213" s="463" t="s">
        <v>658</v>
      </c>
      <c r="B213" s="463"/>
      <c r="C213" s="463"/>
      <c r="D213" s="463"/>
      <c r="E213" s="463"/>
      <c r="F213" s="463"/>
      <c r="G213" s="463"/>
      <c r="H213" s="463"/>
      <c r="I213" s="464">
        <v>0</v>
      </c>
      <c r="J213" s="464"/>
      <c r="K213" s="464"/>
      <c r="L213" s="464"/>
      <c r="M213" s="464"/>
      <c r="N213" s="464"/>
      <c r="O213" s="439" t="s">
        <v>659</v>
      </c>
      <c r="P213" s="439"/>
      <c r="Q213" s="439"/>
      <c r="R213" s="439"/>
      <c r="S213" s="439"/>
      <c r="T213" s="439"/>
      <c r="U213" s="464">
        <v>2974.7</v>
      </c>
      <c r="V213" s="464"/>
      <c r="W213" s="464"/>
      <c r="X213" s="464"/>
      <c r="Y213" s="443" t="s">
        <v>660</v>
      </c>
      <c r="Z213" s="443"/>
      <c r="AA213" s="443"/>
      <c r="AB213" s="443"/>
      <c r="AC213" s="443"/>
      <c r="AD213" s="443"/>
      <c r="AE213" s="443"/>
      <c r="AF213" s="443"/>
      <c r="AG213" s="465">
        <f>U213*125000</f>
        <v>371837500</v>
      </c>
      <c r="AH213" s="466"/>
      <c r="AI213" s="466"/>
      <c r="AJ213" s="466"/>
      <c r="AK213" s="466"/>
      <c r="AL213" s="467"/>
    </row>
    <row r="214" spans="1:38" x14ac:dyDescent="0.25">
      <c r="A214" s="287"/>
      <c r="B214" s="287"/>
      <c r="C214" s="287"/>
      <c r="D214" s="287"/>
      <c r="E214" s="287"/>
      <c r="F214" s="287"/>
      <c r="G214" s="288"/>
      <c r="H214" s="288"/>
      <c r="I214" s="288"/>
      <c r="J214" s="288"/>
      <c r="K214" s="288"/>
      <c r="L214" s="288"/>
      <c r="M214" s="289"/>
      <c r="N214" s="289"/>
      <c r="O214" s="289"/>
      <c r="P214" s="289"/>
      <c r="Q214" s="289"/>
      <c r="R214" s="287"/>
      <c r="S214" s="289"/>
      <c r="T214" s="289"/>
      <c r="U214" s="289"/>
      <c r="V214" s="289"/>
      <c r="W214" s="289"/>
      <c r="X214" s="290"/>
      <c r="Y214" s="290"/>
      <c r="Z214" s="289"/>
      <c r="AA214" s="289"/>
      <c r="AB214" s="289"/>
      <c r="AC214" s="289"/>
      <c r="AD214" s="289"/>
      <c r="AE214" s="289"/>
      <c r="AF214" s="289"/>
      <c r="AG214" s="288"/>
      <c r="AH214" s="288"/>
      <c r="AI214" s="288"/>
      <c r="AJ214" s="288"/>
      <c r="AK214" s="288"/>
      <c r="AL214" s="288"/>
    </row>
    <row r="215" spans="1:38" ht="69" customHeight="1" x14ac:dyDescent="0.25">
      <c r="A215" s="291" t="s">
        <v>661</v>
      </c>
      <c r="B215" s="480" t="s">
        <v>662</v>
      </c>
      <c r="C215" s="480"/>
      <c r="D215" s="480"/>
      <c r="E215" s="480"/>
      <c r="F215" s="480"/>
      <c r="G215" s="480"/>
      <c r="H215" s="480"/>
      <c r="I215" s="480"/>
      <c r="J215" s="481" t="s">
        <v>663</v>
      </c>
      <c r="K215" s="482"/>
      <c r="L215" s="483" t="s">
        <v>664</v>
      </c>
      <c r="M215" s="483"/>
      <c r="N215" s="483"/>
      <c r="O215" s="483"/>
      <c r="P215" s="483"/>
      <c r="Q215" s="484" t="s">
        <v>665</v>
      </c>
      <c r="R215" s="484"/>
      <c r="S215" s="485" t="s">
        <v>666</v>
      </c>
      <c r="T215" s="485"/>
      <c r="U215" s="484" t="s">
        <v>667</v>
      </c>
      <c r="V215" s="484"/>
      <c r="W215" s="485" t="s">
        <v>668</v>
      </c>
      <c r="X215" s="485"/>
      <c r="Y215" s="485"/>
      <c r="Z215" s="485"/>
      <c r="AA215" s="485"/>
      <c r="AB215" s="485" t="s">
        <v>669</v>
      </c>
      <c r="AC215" s="485"/>
      <c r="AD215" s="485"/>
      <c r="AE215" s="485"/>
      <c r="AF215" s="485"/>
      <c r="AG215" s="484" t="s">
        <v>670</v>
      </c>
      <c r="AH215" s="484"/>
      <c r="AI215" s="484" t="s">
        <v>671</v>
      </c>
      <c r="AJ215" s="484"/>
      <c r="AK215" s="484" t="s">
        <v>672</v>
      </c>
      <c r="AL215" s="484"/>
    </row>
    <row r="216" spans="1:38" x14ac:dyDescent="0.25">
      <c r="A216" s="292">
        <v>1</v>
      </c>
      <c r="B216" s="479" t="s">
        <v>924</v>
      </c>
      <c r="C216" s="479"/>
      <c r="D216" s="479"/>
      <c r="E216" s="479"/>
      <c r="F216" s="479"/>
      <c r="G216" s="479"/>
      <c r="H216" s="479"/>
      <c r="I216" s="479"/>
      <c r="J216" s="486">
        <v>0.9</v>
      </c>
      <c r="K216" s="487"/>
      <c r="L216" s="488">
        <v>49748209321.43</v>
      </c>
      <c r="M216" s="488"/>
      <c r="N216" s="488"/>
      <c r="O216" s="488"/>
      <c r="P216" s="488"/>
      <c r="Q216" s="489">
        <f>+L216/(I$212*J216)</f>
        <v>6.4019662921155103</v>
      </c>
      <c r="R216" s="489"/>
      <c r="S216" s="490">
        <v>24.89</v>
      </c>
      <c r="T216" s="491"/>
      <c r="U216" s="492">
        <v>2</v>
      </c>
      <c r="V216" s="492"/>
      <c r="W216" s="493">
        <v>4879068829</v>
      </c>
      <c r="X216" s="493"/>
      <c r="Y216" s="493"/>
      <c r="Z216" s="493"/>
      <c r="AA216" s="493"/>
      <c r="AB216" s="494">
        <f>+IF(W216&lt;AG$199,AG$199,W216)</f>
        <v>4879068829</v>
      </c>
      <c r="AC216" s="494"/>
      <c r="AD216" s="494"/>
      <c r="AE216" s="494"/>
      <c r="AF216" s="494"/>
      <c r="AG216" s="495">
        <f>IF(Q216&gt;=0,IF(Q216&lt;=3,60,IF(Q216&lt;=6,80,IF(Q216&lt;=10,100,120))))</f>
        <v>100</v>
      </c>
      <c r="AH216" s="495"/>
      <c r="AI216" s="495">
        <f>IF(S216&gt;=0,IF(S216&lt;0.5,20,IF(S216&lt;0.75,25,IF(S216&lt;1,30,IF(S216&lt;1.5,35,40)))))</f>
        <v>40</v>
      </c>
      <c r="AJ216" s="495"/>
      <c r="AK216" s="495">
        <f>IF(U216&gt;=1,IF(U216&lt;=5,20,IF(U216&lt;=10,30,40)))</f>
        <v>20</v>
      </c>
      <c r="AL216" s="495"/>
    </row>
    <row r="217" spans="1:38" x14ac:dyDescent="0.25">
      <c r="A217" s="292">
        <v>2</v>
      </c>
      <c r="B217" s="479" t="s">
        <v>925</v>
      </c>
      <c r="C217" s="479"/>
      <c r="D217" s="479"/>
      <c r="E217" s="479"/>
      <c r="F217" s="479"/>
      <c r="G217" s="479"/>
      <c r="H217" s="479"/>
      <c r="I217" s="479"/>
      <c r="J217" s="486">
        <v>0.1</v>
      </c>
      <c r="K217" s="487"/>
      <c r="L217" s="488">
        <v>13932666526.639999</v>
      </c>
      <c r="M217" s="488"/>
      <c r="N217" s="488"/>
      <c r="O217" s="488"/>
      <c r="P217" s="488"/>
      <c r="Q217" s="489">
        <f>+L217/(I$212*J217)</f>
        <v>16.136624093919103</v>
      </c>
      <c r="R217" s="489"/>
      <c r="S217" s="491">
        <v>58.9</v>
      </c>
      <c r="T217" s="491"/>
      <c r="U217" s="492">
        <v>1</v>
      </c>
      <c r="V217" s="492"/>
      <c r="W217" s="493">
        <v>4645982412</v>
      </c>
      <c r="X217" s="493"/>
      <c r="Y217" s="493"/>
      <c r="Z217" s="493"/>
      <c r="AA217" s="493"/>
      <c r="AB217" s="494">
        <f>+IF(W217&lt;AG$199,AG$199,W217)</f>
        <v>4645982412</v>
      </c>
      <c r="AC217" s="494"/>
      <c r="AD217" s="494"/>
      <c r="AE217" s="494"/>
      <c r="AF217" s="494"/>
      <c r="AG217" s="495">
        <f>IF(Q217&gt;=0,IF(Q217&lt;=3,60,IF(Q217&lt;=6,80,IF(Q217&lt;=10,100,120))))</f>
        <v>120</v>
      </c>
      <c r="AH217" s="495"/>
      <c r="AI217" s="495">
        <f>IF(S217&gt;=0,IF(S217&lt;0.5,20,IF(S217&lt;0.75,25,IF(S217&lt;1,30,IF(S217&lt;1.5,35,40)))))</f>
        <v>40</v>
      </c>
      <c r="AJ217" s="495"/>
      <c r="AK217" s="495">
        <f>IF(U217&gt;=1,IF(U217&lt;=5,20,IF(U217&lt;=10,30,40)))</f>
        <v>20</v>
      </c>
      <c r="AL217" s="495"/>
    </row>
    <row r="218" spans="1:38" ht="15.75" thickBot="1" x14ac:dyDescent="0.3">
      <c r="A218" s="286"/>
      <c r="B218" s="286"/>
      <c r="C218" s="286"/>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row>
    <row r="219" spans="1:38" x14ac:dyDescent="0.25">
      <c r="A219" s="496" t="s">
        <v>676</v>
      </c>
      <c r="B219" s="497"/>
      <c r="C219" s="497"/>
      <c r="D219" s="497"/>
      <c r="E219" s="502" t="s">
        <v>677</v>
      </c>
      <c r="F219" s="497"/>
      <c r="G219" s="497"/>
      <c r="H219" s="503"/>
      <c r="I219" s="508" t="s">
        <v>678</v>
      </c>
      <c r="J219" s="509"/>
      <c r="K219" s="509"/>
      <c r="L219" s="509"/>
      <c r="M219" s="509"/>
      <c r="N219" s="509"/>
      <c r="O219" s="509"/>
      <c r="P219" s="510"/>
      <c r="Q219" s="508" t="s">
        <v>679</v>
      </c>
      <c r="R219" s="509"/>
      <c r="S219" s="509"/>
      <c r="T219" s="510"/>
      <c r="U219" s="502" t="s">
        <v>11</v>
      </c>
      <c r="V219" s="497"/>
      <c r="W219" s="497"/>
      <c r="X219" s="503"/>
      <c r="Y219" s="517" t="s">
        <v>680</v>
      </c>
      <c r="Z219" s="517"/>
      <c r="AA219" s="520" t="s">
        <v>681</v>
      </c>
      <c r="AB219" s="520"/>
      <c r="AC219" s="520"/>
      <c r="AD219" s="521" t="s">
        <v>682</v>
      </c>
      <c r="AE219" s="524" t="s">
        <v>683</v>
      </c>
      <c r="AF219" s="524"/>
      <c r="AG219" s="524"/>
      <c r="AH219" s="524"/>
      <c r="AI219" s="524"/>
      <c r="AJ219" s="524"/>
      <c r="AK219" s="524"/>
      <c r="AL219" s="525"/>
    </row>
    <row r="220" spans="1:38" x14ac:dyDescent="0.25">
      <c r="A220" s="498"/>
      <c r="B220" s="499"/>
      <c r="C220" s="499"/>
      <c r="D220" s="499"/>
      <c r="E220" s="504"/>
      <c r="F220" s="499"/>
      <c r="G220" s="499"/>
      <c r="H220" s="505"/>
      <c r="I220" s="511"/>
      <c r="J220" s="512"/>
      <c r="K220" s="512"/>
      <c r="L220" s="512"/>
      <c r="M220" s="512"/>
      <c r="N220" s="512"/>
      <c r="O220" s="512"/>
      <c r="P220" s="513"/>
      <c r="Q220" s="511"/>
      <c r="R220" s="512"/>
      <c r="S220" s="512"/>
      <c r="T220" s="513"/>
      <c r="U220" s="504"/>
      <c r="V220" s="499"/>
      <c r="W220" s="499"/>
      <c r="X220" s="505"/>
      <c r="Y220" s="485"/>
      <c r="Z220" s="485"/>
      <c r="AA220" s="480"/>
      <c r="AB220" s="480"/>
      <c r="AC220" s="480"/>
      <c r="AD220" s="522"/>
      <c r="AE220" s="526" t="s">
        <v>684</v>
      </c>
      <c r="AF220" s="529" t="s">
        <v>685</v>
      </c>
      <c r="AG220" s="529" t="s">
        <v>686</v>
      </c>
      <c r="AH220" s="485" t="s">
        <v>687</v>
      </c>
      <c r="AI220" s="485"/>
      <c r="AJ220" s="485"/>
      <c r="AK220" s="485"/>
      <c r="AL220" s="532"/>
    </row>
    <row r="221" spans="1:38" x14ac:dyDescent="0.25">
      <c r="A221" s="498"/>
      <c r="B221" s="499"/>
      <c r="C221" s="499"/>
      <c r="D221" s="499"/>
      <c r="E221" s="504"/>
      <c r="F221" s="499"/>
      <c r="G221" s="499"/>
      <c r="H221" s="505"/>
      <c r="I221" s="511"/>
      <c r="J221" s="512"/>
      <c r="K221" s="512"/>
      <c r="L221" s="512"/>
      <c r="M221" s="512"/>
      <c r="N221" s="512"/>
      <c r="O221" s="512"/>
      <c r="P221" s="513"/>
      <c r="Q221" s="511"/>
      <c r="R221" s="512"/>
      <c r="S221" s="512"/>
      <c r="T221" s="513"/>
      <c r="U221" s="504"/>
      <c r="V221" s="499"/>
      <c r="W221" s="499"/>
      <c r="X221" s="505"/>
      <c r="Y221" s="485"/>
      <c r="Z221" s="485"/>
      <c r="AA221" s="480"/>
      <c r="AB221" s="480"/>
      <c r="AC221" s="480"/>
      <c r="AD221" s="522"/>
      <c r="AE221" s="526"/>
      <c r="AF221" s="529"/>
      <c r="AG221" s="529"/>
      <c r="AH221" s="485"/>
      <c r="AI221" s="485"/>
      <c r="AJ221" s="485"/>
      <c r="AK221" s="485"/>
      <c r="AL221" s="532"/>
    </row>
    <row r="222" spans="1:38" x14ac:dyDescent="0.25">
      <c r="A222" s="498"/>
      <c r="B222" s="499"/>
      <c r="C222" s="499"/>
      <c r="D222" s="499"/>
      <c r="E222" s="504"/>
      <c r="F222" s="499"/>
      <c r="G222" s="499"/>
      <c r="H222" s="505"/>
      <c r="I222" s="511"/>
      <c r="J222" s="512"/>
      <c r="K222" s="512"/>
      <c r="L222" s="512"/>
      <c r="M222" s="512"/>
      <c r="N222" s="512"/>
      <c r="O222" s="512"/>
      <c r="P222" s="513"/>
      <c r="Q222" s="511"/>
      <c r="R222" s="512"/>
      <c r="S222" s="512"/>
      <c r="T222" s="513"/>
      <c r="U222" s="504"/>
      <c r="V222" s="499"/>
      <c r="W222" s="499"/>
      <c r="X222" s="505"/>
      <c r="Y222" s="485"/>
      <c r="Z222" s="485"/>
      <c r="AA222" s="535" t="s">
        <v>688</v>
      </c>
      <c r="AB222" s="535" t="s">
        <v>689</v>
      </c>
      <c r="AC222" s="535" t="s">
        <v>690</v>
      </c>
      <c r="AD222" s="522"/>
      <c r="AE222" s="526"/>
      <c r="AF222" s="529"/>
      <c r="AG222" s="529"/>
      <c r="AH222" s="485"/>
      <c r="AI222" s="485"/>
      <c r="AJ222" s="485"/>
      <c r="AK222" s="485"/>
      <c r="AL222" s="532"/>
    </row>
    <row r="223" spans="1:38" x14ac:dyDescent="0.25">
      <c r="A223" s="498"/>
      <c r="B223" s="499"/>
      <c r="C223" s="499"/>
      <c r="D223" s="499"/>
      <c r="E223" s="504"/>
      <c r="F223" s="499"/>
      <c r="G223" s="499"/>
      <c r="H223" s="505"/>
      <c r="I223" s="511"/>
      <c r="J223" s="512"/>
      <c r="K223" s="512"/>
      <c r="L223" s="512"/>
      <c r="M223" s="512"/>
      <c r="N223" s="512"/>
      <c r="O223" s="512"/>
      <c r="P223" s="513"/>
      <c r="Q223" s="511"/>
      <c r="R223" s="512"/>
      <c r="S223" s="512"/>
      <c r="T223" s="513"/>
      <c r="U223" s="504"/>
      <c r="V223" s="499"/>
      <c r="W223" s="499"/>
      <c r="X223" s="505"/>
      <c r="Y223" s="518"/>
      <c r="Z223" s="518"/>
      <c r="AA223" s="536"/>
      <c r="AB223" s="536"/>
      <c r="AC223" s="536"/>
      <c r="AD223" s="522"/>
      <c r="AE223" s="527"/>
      <c r="AF223" s="530"/>
      <c r="AG223" s="530"/>
      <c r="AH223" s="518"/>
      <c r="AI223" s="518"/>
      <c r="AJ223" s="518"/>
      <c r="AK223" s="518"/>
      <c r="AL223" s="533"/>
    </row>
    <row r="224" spans="1:38" ht="15.75" thickBot="1" x14ac:dyDescent="0.3">
      <c r="A224" s="500"/>
      <c r="B224" s="501"/>
      <c r="C224" s="501"/>
      <c r="D224" s="501"/>
      <c r="E224" s="506"/>
      <c r="F224" s="501"/>
      <c r="G224" s="501"/>
      <c r="H224" s="507"/>
      <c r="I224" s="514"/>
      <c r="J224" s="515"/>
      <c r="K224" s="515"/>
      <c r="L224" s="515"/>
      <c r="M224" s="515"/>
      <c r="N224" s="515"/>
      <c r="O224" s="515"/>
      <c r="P224" s="516"/>
      <c r="Q224" s="514"/>
      <c r="R224" s="515"/>
      <c r="S224" s="515"/>
      <c r="T224" s="516"/>
      <c r="U224" s="506"/>
      <c r="V224" s="501"/>
      <c r="W224" s="501"/>
      <c r="X224" s="507"/>
      <c r="Y224" s="519"/>
      <c r="Z224" s="519"/>
      <c r="AA224" s="537"/>
      <c r="AB224" s="537"/>
      <c r="AC224" s="537"/>
      <c r="AD224" s="523"/>
      <c r="AE224" s="528"/>
      <c r="AF224" s="531"/>
      <c r="AG224" s="531"/>
      <c r="AH224" s="519"/>
      <c r="AI224" s="519"/>
      <c r="AJ224" s="519"/>
      <c r="AK224" s="519"/>
      <c r="AL224" s="534"/>
    </row>
    <row r="225" spans="1:39" x14ac:dyDescent="0.25">
      <c r="A225" s="293" t="s">
        <v>691</v>
      </c>
      <c r="B225" s="287"/>
      <c r="C225" s="287"/>
      <c r="D225" s="287"/>
      <c r="E225" s="294"/>
      <c r="F225" s="294"/>
      <c r="G225" s="294"/>
      <c r="H225" s="293" t="str">
        <f>+B216</f>
        <v>FERNANDO LOPEZ ROJAS</v>
      </c>
      <c r="I225" s="287"/>
      <c r="J225" s="287"/>
      <c r="K225" s="287"/>
      <c r="L225" s="287"/>
      <c r="M225" s="287"/>
      <c r="N225" s="287"/>
      <c r="O225" s="287"/>
      <c r="P225" s="287"/>
      <c r="Q225" s="287"/>
      <c r="R225" s="287"/>
      <c r="S225" s="294"/>
      <c r="T225" s="294"/>
      <c r="U225" s="294"/>
      <c r="V225" s="294"/>
      <c r="W225" s="294"/>
      <c r="X225" s="294"/>
      <c r="Y225" s="294"/>
      <c r="Z225" s="294"/>
      <c r="AA225" s="295"/>
      <c r="AB225" s="295"/>
      <c r="AC225" s="295"/>
      <c r="AD225" s="296"/>
      <c r="AE225" s="297"/>
      <c r="AF225" s="298"/>
      <c r="AG225" s="298"/>
      <c r="AH225" s="294"/>
      <c r="AI225" s="294"/>
      <c r="AJ225" s="294"/>
      <c r="AK225" s="294"/>
      <c r="AL225" s="294"/>
      <c r="AM225" s="281"/>
    </row>
    <row r="226" spans="1:39" ht="39.950000000000003" customHeight="1" x14ac:dyDescent="0.25">
      <c r="A226" s="394"/>
      <c r="B226" s="394"/>
      <c r="C226" s="394"/>
      <c r="D226" s="394"/>
      <c r="E226" s="394"/>
      <c r="F226" s="394"/>
      <c r="G226" s="394"/>
      <c r="H226" s="394"/>
      <c r="I226" s="394"/>
      <c r="J226" s="394"/>
      <c r="K226" s="394"/>
      <c r="L226" s="394"/>
      <c r="M226" s="394"/>
      <c r="N226" s="394"/>
      <c r="O226" s="394"/>
      <c r="P226" s="394"/>
      <c r="Q226" s="396">
        <v>322871128</v>
      </c>
      <c r="R226" s="397"/>
      <c r="S226" s="397"/>
      <c r="T226" s="398"/>
      <c r="U226" s="399">
        <v>42824</v>
      </c>
      <c r="V226" s="400"/>
      <c r="W226" s="400"/>
      <c r="X226" s="401"/>
      <c r="Y226" s="394">
        <v>105</v>
      </c>
      <c r="Z226" s="394"/>
      <c r="AA226" s="270" t="s">
        <v>697</v>
      </c>
      <c r="AB226" s="270"/>
      <c r="AC226" s="270"/>
      <c r="AD226" s="233">
        <v>1</v>
      </c>
      <c r="AE226" s="233">
        <f>+AF226/Y226</f>
        <v>0.45714285714285713</v>
      </c>
      <c r="AF226" s="234">
        <f>+Y226-AG226</f>
        <v>48</v>
      </c>
      <c r="AG226" s="234">
        <v>57</v>
      </c>
      <c r="AH226" s="390">
        <f>+(Q226/Y226)*AD226*AG226</f>
        <v>175272898.05714285</v>
      </c>
      <c r="AI226" s="390"/>
      <c r="AJ226" s="390"/>
      <c r="AK226" s="390"/>
      <c r="AL226" s="390"/>
    </row>
    <row r="227" spans="1:39" ht="39.950000000000003" customHeight="1" x14ac:dyDescent="0.25">
      <c r="A227" s="394"/>
      <c r="B227" s="394"/>
      <c r="C227" s="394"/>
      <c r="D227" s="394"/>
      <c r="E227" s="394"/>
      <c r="F227" s="394"/>
      <c r="G227" s="394"/>
      <c r="H227" s="394"/>
      <c r="I227" s="394"/>
      <c r="J227" s="394"/>
      <c r="K227" s="394"/>
      <c r="L227" s="394"/>
      <c r="M227" s="394"/>
      <c r="N227" s="394"/>
      <c r="O227" s="394"/>
      <c r="P227" s="394"/>
      <c r="Q227" s="396">
        <v>851596638</v>
      </c>
      <c r="R227" s="397"/>
      <c r="S227" s="397"/>
      <c r="T227" s="398"/>
      <c r="U227" s="399">
        <v>42885</v>
      </c>
      <c r="V227" s="400"/>
      <c r="W227" s="400"/>
      <c r="X227" s="401"/>
      <c r="Y227" s="394">
        <v>90</v>
      </c>
      <c r="Z227" s="394"/>
      <c r="AA227" s="270"/>
      <c r="AB227" s="270" t="s">
        <v>697</v>
      </c>
      <c r="AC227" s="270"/>
      <c r="AD227" s="233">
        <v>0.5</v>
      </c>
      <c r="AE227" s="233">
        <f>+AF227/Y227</f>
        <v>0.14444444444444443</v>
      </c>
      <c r="AF227" s="234">
        <f>+Y227-AG227</f>
        <v>13</v>
      </c>
      <c r="AG227" s="234">
        <v>77</v>
      </c>
      <c r="AH227" s="390">
        <f t="shared" ref="AH227" si="12">+(Q227/Y227)*AD227*AG227</f>
        <v>364294117.36666667</v>
      </c>
      <c r="AI227" s="390"/>
      <c r="AJ227" s="390"/>
      <c r="AK227" s="390"/>
      <c r="AL227" s="390"/>
    </row>
    <row r="228" spans="1:39" x14ac:dyDescent="0.25">
      <c r="AB228" s="391" t="s">
        <v>693</v>
      </c>
      <c r="AC228" s="391"/>
      <c r="AD228" s="391"/>
      <c r="AE228" s="391"/>
      <c r="AF228" s="391"/>
      <c r="AG228" s="391"/>
      <c r="AH228" s="392">
        <f>SUM(AH226:AL227)</f>
        <v>539567015.42380953</v>
      </c>
      <c r="AI228" s="393"/>
      <c r="AJ228" s="393"/>
      <c r="AK228" s="393"/>
      <c r="AL228" s="393"/>
    </row>
    <row r="229" spans="1:39" x14ac:dyDescent="0.25">
      <c r="A229" s="293" t="s">
        <v>691</v>
      </c>
      <c r="B229" s="287"/>
      <c r="C229" s="287"/>
      <c r="D229" s="287"/>
      <c r="E229" s="294"/>
      <c r="F229" s="294"/>
      <c r="G229" s="294"/>
      <c r="H229" s="293" t="str">
        <f>+B217</f>
        <v>FABIAN ANDRES HIDALGO ORDOÑEZ</v>
      </c>
      <c r="I229" s="287"/>
      <c r="J229" s="287"/>
      <c r="K229" s="287"/>
      <c r="L229" s="287"/>
      <c r="M229" s="287"/>
      <c r="N229" s="287"/>
      <c r="O229" s="287"/>
      <c r="P229" s="287"/>
      <c r="Q229" s="287"/>
      <c r="R229" s="287"/>
      <c r="S229" s="294"/>
      <c r="T229" s="294"/>
      <c r="U229" s="294"/>
      <c r="V229" s="294"/>
      <c r="W229" s="294"/>
      <c r="X229" s="294"/>
      <c r="Y229" s="294"/>
      <c r="Z229" s="294"/>
      <c r="AA229" s="295"/>
      <c r="AB229" s="295"/>
      <c r="AC229" s="295"/>
      <c r="AD229" s="296"/>
      <c r="AE229" s="297"/>
      <c r="AF229" s="298"/>
      <c r="AG229" s="298"/>
      <c r="AH229" s="294"/>
      <c r="AI229" s="294"/>
      <c r="AJ229" s="294"/>
      <c r="AK229" s="294"/>
      <c r="AL229" s="294"/>
    </row>
    <row r="230" spans="1:39" ht="39.950000000000003" customHeight="1" x14ac:dyDescent="0.25">
      <c r="A230" s="394"/>
      <c r="B230" s="394"/>
      <c r="C230" s="394"/>
      <c r="D230" s="394"/>
      <c r="E230" s="394"/>
      <c r="F230" s="394"/>
      <c r="G230" s="394"/>
      <c r="H230" s="394"/>
      <c r="I230" s="395" t="s">
        <v>926</v>
      </c>
      <c r="J230" s="395"/>
      <c r="K230" s="395"/>
      <c r="L230" s="395"/>
      <c r="M230" s="395"/>
      <c r="N230" s="395"/>
      <c r="O230" s="395"/>
      <c r="P230" s="395"/>
      <c r="Q230" s="396"/>
      <c r="R230" s="397"/>
      <c r="S230" s="397"/>
      <c r="T230" s="398"/>
      <c r="U230" s="399"/>
      <c r="V230" s="400"/>
      <c r="W230" s="400"/>
      <c r="X230" s="401"/>
      <c r="Y230" s="394"/>
      <c r="Z230" s="394"/>
      <c r="AA230" s="270"/>
      <c r="AB230" s="270"/>
      <c r="AC230" s="270"/>
      <c r="AD230" s="233"/>
      <c r="AE230" s="233"/>
      <c r="AF230" s="234"/>
      <c r="AG230" s="234"/>
      <c r="AH230" s="390"/>
      <c r="AI230" s="390"/>
      <c r="AJ230" s="390"/>
      <c r="AK230" s="390"/>
      <c r="AL230" s="390"/>
    </row>
    <row r="231" spans="1:39" x14ac:dyDescent="0.25">
      <c r="AB231" s="391" t="s">
        <v>693</v>
      </c>
      <c r="AC231" s="391"/>
      <c r="AD231" s="391"/>
      <c r="AE231" s="391"/>
      <c r="AF231" s="391"/>
      <c r="AG231" s="391"/>
      <c r="AH231" s="392">
        <f>SUM(AH230:AL230)</f>
        <v>0</v>
      </c>
      <c r="AI231" s="393"/>
      <c r="AJ231" s="393"/>
      <c r="AK231" s="393"/>
      <c r="AL231" s="393"/>
    </row>
    <row r="232" spans="1:39" ht="15.75" thickBot="1" x14ac:dyDescent="0.3">
      <c r="A232" s="286"/>
      <c r="B232" s="286"/>
      <c r="C232" s="286"/>
      <c r="D232" s="286"/>
      <c r="E232" s="286"/>
      <c r="F232" s="286"/>
      <c r="G232" s="286"/>
      <c r="H232" s="286"/>
      <c r="I232" s="286"/>
      <c r="J232" s="286"/>
      <c r="K232" s="286"/>
      <c r="L232" s="286"/>
      <c r="M232" s="286"/>
      <c r="N232" s="286"/>
      <c r="O232" s="286"/>
      <c r="P232" s="286"/>
      <c r="Q232" s="286"/>
      <c r="R232" s="286"/>
      <c r="S232" s="286"/>
      <c r="T232" s="286"/>
      <c r="U232" s="286"/>
      <c r="V232" s="286"/>
      <c r="W232" s="286"/>
      <c r="X232" s="286"/>
      <c r="Y232" s="286"/>
      <c r="Z232" s="286"/>
      <c r="AA232" s="286"/>
      <c r="AB232" s="286"/>
      <c r="AC232" s="286"/>
      <c r="AD232" s="286"/>
      <c r="AE232" s="286"/>
      <c r="AF232" s="286"/>
      <c r="AG232" s="286"/>
      <c r="AH232" s="286"/>
      <c r="AI232" s="286"/>
      <c r="AJ232" s="286"/>
      <c r="AK232" s="286"/>
      <c r="AL232" s="286"/>
    </row>
    <row r="233" spans="1:39" ht="15.75" thickBot="1" x14ac:dyDescent="0.3">
      <c r="A233" s="299" t="s">
        <v>698</v>
      </c>
      <c r="B233" s="286"/>
      <c r="C233" s="286"/>
      <c r="D233" s="286"/>
      <c r="E233" s="286"/>
      <c r="F233" s="299" t="str">
        <f>+B216</f>
        <v>FERNANDO LOPEZ ROJAS</v>
      </c>
      <c r="G233" s="286"/>
      <c r="H233" s="286"/>
      <c r="I233" s="286"/>
      <c r="J233" s="286"/>
      <c r="K233" s="286"/>
      <c r="L233" s="286"/>
      <c r="M233" s="299" t="s">
        <v>699</v>
      </c>
      <c r="N233" s="286"/>
      <c r="O233" s="286"/>
      <c r="P233" s="286"/>
      <c r="Q233" s="286"/>
      <c r="R233" s="286"/>
      <c r="S233" s="286"/>
      <c r="T233" s="300" t="s">
        <v>699</v>
      </c>
      <c r="U233" s="538">
        <f>+AB216*((AG216+AI216+AK216)/100)-AH228</f>
        <v>7266943110.9761906</v>
      </c>
      <c r="V233" s="539"/>
      <c r="W233" s="539"/>
      <c r="X233" s="539"/>
      <c r="Y233" s="539"/>
      <c r="Z233" s="540"/>
      <c r="AA233" s="286"/>
      <c r="AB233" s="286"/>
      <c r="AC233" s="286"/>
      <c r="AD233" s="286"/>
      <c r="AE233" s="286"/>
      <c r="AF233" s="286"/>
      <c r="AG233" s="286"/>
      <c r="AH233" s="286"/>
      <c r="AI233" s="286"/>
      <c r="AJ233" s="286"/>
      <c r="AK233" s="286"/>
      <c r="AL233" s="286"/>
    </row>
    <row r="234" spans="1:39" ht="15.75" thickBot="1" x14ac:dyDescent="0.3">
      <c r="A234" s="286"/>
      <c r="B234" s="286"/>
      <c r="C234" s="286"/>
      <c r="D234" s="286"/>
      <c r="E234" s="286"/>
      <c r="F234" s="286"/>
      <c r="G234" s="286"/>
      <c r="H234" s="286"/>
      <c r="I234" s="286"/>
      <c r="J234" s="286"/>
      <c r="K234" s="286"/>
      <c r="L234" s="286"/>
      <c r="M234" s="286"/>
      <c r="N234" s="286"/>
      <c r="O234" s="286"/>
      <c r="P234" s="286"/>
      <c r="Q234" s="286"/>
      <c r="R234" s="286"/>
      <c r="S234" s="286"/>
      <c r="T234" s="300"/>
      <c r="U234" s="286"/>
      <c r="V234" s="286"/>
      <c r="W234" s="286"/>
      <c r="X234" s="286"/>
      <c r="Y234" s="286"/>
      <c r="Z234" s="286"/>
      <c r="AA234" s="286"/>
      <c r="AB234" s="286"/>
      <c r="AC234" s="286"/>
      <c r="AD234" s="286"/>
      <c r="AE234" s="286"/>
      <c r="AF234" s="286"/>
      <c r="AG234" s="286"/>
      <c r="AH234" s="286"/>
      <c r="AI234" s="286"/>
      <c r="AJ234" s="286"/>
      <c r="AK234" s="286"/>
      <c r="AL234" s="286"/>
    </row>
    <row r="235" spans="1:39" ht="15.75" thickBot="1" x14ac:dyDescent="0.3">
      <c r="A235" s="299" t="s">
        <v>698</v>
      </c>
      <c r="B235" s="286"/>
      <c r="C235" s="286"/>
      <c r="D235" s="286"/>
      <c r="E235" s="286"/>
      <c r="F235" s="299" t="str">
        <f>+B217</f>
        <v>FABIAN ANDRES HIDALGO ORDOÑEZ</v>
      </c>
      <c r="G235" s="286"/>
      <c r="H235" s="286"/>
      <c r="I235" s="286"/>
      <c r="J235" s="286"/>
      <c r="K235" s="286"/>
      <c r="L235" s="286"/>
      <c r="M235" s="299" t="s">
        <v>699</v>
      </c>
      <c r="N235" s="286"/>
      <c r="O235" s="286"/>
      <c r="P235" s="286"/>
      <c r="Q235" s="286"/>
      <c r="R235" s="286"/>
      <c r="S235" s="286"/>
      <c r="T235" s="300" t="s">
        <v>699</v>
      </c>
      <c r="U235" s="538">
        <v>0</v>
      </c>
      <c r="V235" s="539"/>
      <c r="W235" s="539"/>
      <c r="X235" s="539"/>
      <c r="Y235" s="539"/>
      <c r="Z235" s="540"/>
      <c r="AA235" s="286"/>
      <c r="AB235" s="286"/>
      <c r="AC235" s="286"/>
      <c r="AD235" s="286"/>
      <c r="AE235" s="286"/>
      <c r="AF235" s="286"/>
      <c r="AG235" s="286"/>
      <c r="AH235" s="286"/>
      <c r="AI235" s="286"/>
      <c r="AJ235" s="286"/>
      <c r="AK235" s="286"/>
      <c r="AL235" s="286"/>
    </row>
    <row r="236" spans="1:39" ht="15.75" thickBot="1" x14ac:dyDescent="0.3">
      <c r="A236" s="286"/>
      <c r="B236" s="286"/>
      <c r="C236" s="286"/>
      <c r="D236" s="286"/>
      <c r="E236" s="286"/>
      <c r="F236" s="286"/>
      <c r="G236" s="286"/>
      <c r="H236" s="286"/>
      <c r="I236" s="286"/>
      <c r="J236" s="286"/>
      <c r="K236" s="286"/>
      <c r="L236" s="286"/>
      <c r="M236" s="286"/>
      <c r="N236" s="286"/>
      <c r="O236" s="286"/>
      <c r="P236" s="286"/>
      <c r="Q236" s="286"/>
      <c r="R236" s="286"/>
      <c r="S236" s="286"/>
      <c r="T236" s="300"/>
      <c r="U236" s="286"/>
      <c r="V236" s="286"/>
      <c r="W236" s="286"/>
      <c r="X236" s="286"/>
      <c r="Y236" s="286"/>
      <c r="Z236" s="286"/>
      <c r="AA236" s="286"/>
      <c r="AB236" s="286"/>
      <c r="AC236" s="286"/>
      <c r="AD236" s="286"/>
      <c r="AE236" s="286"/>
      <c r="AF236" s="286"/>
      <c r="AG236" s="286"/>
      <c r="AH236" s="286"/>
      <c r="AI236" s="286"/>
      <c r="AJ236" s="286"/>
      <c r="AK236" s="286"/>
      <c r="AL236" s="286"/>
    </row>
    <row r="237" spans="1:39" ht="15.75" thickBot="1" x14ac:dyDescent="0.3">
      <c r="A237" s="299" t="s">
        <v>698</v>
      </c>
      <c r="B237" s="286"/>
      <c r="C237" s="286"/>
      <c r="D237" s="286"/>
      <c r="E237" s="286"/>
      <c r="F237" s="299" t="str">
        <f>+A209</f>
        <v>CONSORCIO LH</v>
      </c>
      <c r="G237" s="286"/>
      <c r="H237" s="286"/>
      <c r="I237" s="286"/>
      <c r="J237" s="286"/>
      <c r="K237" s="286"/>
      <c r="L237" s="286"/>
      <c r="M237" s="299" t="s">
        <v>699</v>
      </c>
      <c r="N237" s="286"/>
      <c r="O237" s="286"/>
      <c r="P237" s="286"/>
      <c r="Q237" s="286"/>
      <c r="R237" s="286"/>
      <c r="S237" s="286"/>
      <c r="T237" s="300" t="s">
        <v>699</v>
      </c>
      <c r="U237" s="538">
        <f>SUM(U233:Z236)</f>
        <v>7266943110.9761906</v>
      </c>
      <c r="V237" s="539"/>
      <c r="W237" s="539"/>
      <c r="X237" s="539"/>
      <c r="Y237" s="539"/>
      <c r="Z237" s="540"/>
      <c r="AA237" s="286"/>
      <c r="AB237" s="541" t="str">
        <f>+IF(AG212&lt;=U237,"CUMPLE","NO CUMPLE")</f>
        <v>NO CUMPLE</v>
      </c>
      <c r="AC237" s="541"/>
      <c r="AD237" s="541"/>
      <c r="AE237" s="286"/>
      <c r="AF237" s="286"/>
      <c r="AG237" s="286"/>
      <c r="AH237" s="286"/>
      <c r="AI237" s="286"/>
      <c r="AJ237" s="286"/>
      <c r="AK237" s="286"/>
      <c r="AL237" s="286"/>
    </row>
    <row r="238" spans="1:39" x14ac:dyDescent="0.25">
      <c r="A238" s="286"/>
      <c r="B238" s="286"/>
      <c r="C238" s="286"/>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row>
    <row r="239" spans="1:39" x14ac:dyDescent="0.25">
      <c r="A239" s="286"/>
      <c r="B239" s="286"/>
      <c r="C239" s="286"/>
      <c r="D239" s="286"/>
      <c r="E239" s="286"/>
      <c r="F239" s="286"/>
      <c r="G239" s="286"/>
      <c r="H239" s="286"/>
      <c r="I239" s="286"/>
      <c r="J239" s="286"/>
      <c r="K239" s="286"/>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6"/>
    </row>
    <row r="240" spans="1:39" x14ac:dyDescent="0.25">
      <c r="A240" s="542" t="s">
        <v>654</v>
      </c>
      <c r="B240" s="543"/>
      <c r="C240" s="543"/>
      <c r="D240" s="543"/>
      <c r="E240" s="543"/>
      <c r="F240" s="543"/>
      <c r="G240" s="543"/>
      <c r="H240" s="543"/>
      <c r="I240" s="543"/>
      <c r="J240" s="543"/>
      <c r="K240" s="543"/>
      <c r="L240" s="543"/>
      <c r="M240" s="543"/>
      <c r="N240" s="543"/>
      <c r="O240" s="543"/>
      <c r="P240" s="543"/>
      <c r="Q240" s="543"/>
      <c r="R240" s="543"/>
      <c r="S240" s="543"/>
      <c r="T240" s="543"/>
      <c r="U240" s="543"/>
      <c r="V240" s="543"/>
      <c r="W240" s="543"/>
      <c r="X240" s="543"/>
      <c r="Y240" s="543"/>
      <c r="Z240" s="543"/>
      <c r="AA240" s="543"/>
      <c r="AB240" s="543"/>
      <c r="AC240" s="543"/>
      <c r="AD240" s="543"/>
      <c r="AE240" s="543"/>
      <c r="AF240" s="543"/>
      <c r="AG240" s="543"/>
      <c r="AH240" s="543"/>
      <c r="AI240" s="543"/>
      <c r="AJ240" s="543"/>
      <c r="AK240" s="543"/>
      <c r="AL240" s="544"/>
    </row>
    <row r="241" spans="1:40" x14ac:dyDescent="0.25">
      <c r="A241" s="542">
        <v>8</v>
      </c>
      <c r="B241" s="543"/>
      <c r="C241" s="543"/>
      <c r="D241" s="543"/>
      <c r="E241" s="543"/>
      <c r="F241" s="543"/>
      <c r="G241" s="543"/>
      <c r="H241" s="543"/>
      <c r="I241" s="543"/>
      <c r="J241" s="543"/>
      <c r="K241" s="543"/>
      <c r="L241" s="543"/>
      <c r="M241" s="543"/>
      <c r="N241" s="543"/>
      <c r="O241" s="543"/>
      <c r="P241" s="543"/>
      <c r="Q241" s="543"/>
      <c r="R241" s="543"/>
      <c r="S241" s="543"/>
      <c r="T241" s="543"/>
      <c r="U241" s="543"/>
      <c r="V241" s="543"/>
      <c r="W241" s="543"/>
      <c r="X241" s="543"/>
      <c r="Y241" s="543"/>
      <c r="Z241" s="543"/>
      <c r="AA241" s="543"/>
      <c r="AB241" s="543"/>
      <c r="AC241" s="543"/>
      <c r="AD241" s="543"/>
      <c r="AE241" s="543"/>
      <c r="AF241" s="543"/>
      <c r="AG241" s="543"/>
      <c r="AH241" s="543"/>
      <c r="AI241" s="543"/>
      <c r="AJ241" s="543"/>
      <c r="AK241" s="543"/>
      <c r="AL241" s="544"/>
    </row>
    <row r="242" spans="1:40" x14ac:dyDescent="0.25">
      <c r="A242" s="545" t="s">
        <v>48</v>
      </c>
      <c r="B242" s="546"/>
      <c r="C242" s="546"/>
      <c r="D242" s="546"/>
      <c r="E242" s="546"/>
      <c r="F242" s="546"/>
      <c r="G242" s="546"/>
      <c r="H242" s="546"/>
      <c r="I242" s="546"/>
      <c r="J242" s="546"/>
      <c r="K242" s="546"/>
      <c r="L242" s="546"/>
      <c r="M242" s="546"/>
      <c r="N242" s="546"/>
      <c r="O242" s="546"/>
      <c r="P242" s="546"/>
      <c r="Q242" s="546"/>
      <c r="R242" s="546"/>
      <c r="S242" s="546"/>
      <c r="T242" s="546"/>
      <c r="U242" s="546"/>
      <c r="V242" s="546"/>
      <c r="W242" s="546"/>
      <c r="X242" s="546"/>
      <c r="Y242" s="546"/>
      <c r="Z242" s="546"/>
      <c r="AA242" s="546"/>
      <c r="AB242" s="546"/>
      <c r="AC242" s="546"/>
      <c r="AD242" s="546"/>
      <c r="AE242" s="546"/>
      <c r="AF242" s="546"/>
      <c r="AG242" s="546"/>
      <c r="AH242" s="546"/>
      <c r="AI242" s="546"/>
      <c r="AJ242" s="546"/>
      <c r="AK242" s="546"/>
      <c r="AL242" s="547"/>
    </row>
    <row r="243" spans="1:40" x14ac:dyDescent="0.25">
      <c r="A243" s="545" t="s">
        <v>845</v>
      </c>
      <c r="B243" s="546"/>
      <c r="C243" s="546"/>
      <c r="D243" s="546"/>
      <c r="E243" s="546"/>
      <c r="F243" s="546"/>
      <c r="G243" s="546"/>
      <c r="H243" s="546"/>
      <c r="I243" s="546"/>
      <c r="J243" s="546"/>
      <c r="K243" s="546"/>
      <c r="L243" s="546"/>
      <c r="M243" s="546"/>
      <c r="N243" s="546"/>
      <c r="O243" s="546"/>
      <c r="P243" s="546"/>
      <c r="Q243" s="546"/>
      <c r="R243" s="546"/>
      <c r="S243" s="546"/>
      <c r="T243" s="546"/>
      <c r="U243" s="546"/>
      <c r="V243" s="546"/>
      <c r="W243" s="546"/>
      <c r="X243" s="546"/>
      <c r="Y243" s="546"/>
      <c r="Z243" s="546"/>
      <c r="AA243" s="546"/>
      <c r="AB243" s="546"/>
      <c r="AC243" s="546"/>
      <c r="AD243" s="546"/>
      <c r="AE243" s="546"/>
      <c r="AF243" s="546"/>
      <c r="AG243" s="546"/>
      <c r="AH243" s="546"/>
      <c r="AI243" s="546"/>
      <c r="AJ243" s="546"/>
      <c r="AK243" s="546"/>
      <c r="AL243" s="547"/>
    </row>
    <row r="245" spans="1:40" s="217" customFormat="1" ht="30" customHeight="1" x14ac:dyDescent="0.2">
      <c r="A245" s="463" t="s">
        <v>655</v>
      </c>
      <c r="B245" s="463"/>
      <c r="C245" s="463"/>
      <c r="D245" s="463"/>
      <c r="E245" s="463"/>
      <c r="F245" s="463"/>
      <c r="G245" s="463"/>
      <c r="H245" s="463"/>
      <c r="I245" s="464">
        <v>8634189187</v>
      </c>
      <c r="J245" s="464"/>
      <c r="K245" s="464"/>
      <c r="L245" s="464"/>
      <c r="M245" s="464"/>
      <c r="N245" s="464"/>
      <c r="O245" s="439" t="s">
        <v>656</v>
      </c>
      <c r="P245" s="439"/>
      <c r="Q245" s="439"/>
      <c r="R245" s="439"/>
      <c r="S245" s="439"/>
      <c r="T245" s="439"/>
      <c r="U245" s="443">
        <v>12</v>
      </c>
      <c r="V245" s="443"/>
      <c r="W245" s="443"/>
      <c r="X245" s="443"/>
      <c r="Y245" s="439" t="s">
        <v>657</v>
      </c>
      <c r="Z245" s="439"/>
      <c r="AA245" s="439"/>
      <c r="AB245" s="439"/>
      <c r="AC245" s="439"/>
      <c r="AD245" s="439"/>
      <c r="AE245" s="439"/>
      <c r="AF245" s="439"/>
      <c r="AG245" s="464">
        <f>IF(U245&gt;12,(I245-I246)/U245*12,I245-I246)</f>
        <v>8634189187</v>
      </c>
      <c r="AH245" s="464"/>
      <c r="AI245" s="464"/>
      <c r="AJ245" s="464"/>
      <c r="AK245" s="464"/>
      <c r="AL245" s="464"/>
    </row>
    <row r="246" spans="1:40" s="217" customFormat="1" ht="30" customHeight="1" x14ac:dyDescent="0.2">
      <c r="A246" s="463" t="s">
        <v>658</v>
      </c>
      <c r="B246" s="463"/>
      <c r="C246" s="463"/>
      <c r="D246" s="463"/>
      <c r="E246" s="463"/>
      <c r="F246" s="463"/>
      <c r="G246" s="463"/>
      <c r="H246" s="463"/>
      <c r="I246" s="464">
        <v>0</v>
      </c>
      <c r="J246" s="464"/>
      <c r="K246" s="464"/>
      <c r="L246" s="464"/>
      <c r="M246" s="464"/>
      <c r="N246" s="464"/>
      <c r="O246" s="439" t="s">
        <v>659</v>
      </c>
      <c r="P246" s="439"/>
      <c r="Q246" s="439"/>
      <c r="R246" s="439"/>
      <c r="S246" s="439"/>
      <c r="T246" s="439"/>
      <c r="U246" s="464">
        <v>2974.7</v>
      </c>
      <c r="V246" s="464"/>
      <c r="W246" s="464"/>
      <c r="X246" s="464"/>
      <c r="Y246" s="443" t="s">
        <v>660</v>
      </c>
      <c r="Z246" s="443"/>
      <c r="AA246" s="443"/>
      <c r="AB246" s="443"/>
      <c r="AC246" s="443"/>
      <c r="AD246" s="443"/>
      <c r="AE246" s="443"/>
      <c r="AF246" s="443"/>
      <c r="AG246" s="465">
        <f>U246*125000</f>
        <v>371837500</v>
      </c>
      <c r="AH246" s="466"/>
      <c r="AI246" s="466"/>
      <c r="AJ246" s="466"/>
      <c r="AK246" s="466"/>
      <c r="AL246" s="467"/>
    </row>
    <row r="247" spans="1:40" s="222" customFormat="1" ht="7.5" customHeight="1" x14ac:dyDescent="0.25">
      <c r="A247" s="269"/>
      <c r="B247" s="269"/>
      <c r="C247" s="269"/>
      <c r="D247" s="269"/>
      <c r="E247" s="269"/>
      <c r="F247" s="269"/>
      <c r="G247" s="219"/>
      <c r="H247" s="219"/>
      <c r="I247" s="219"/>
      <c r="J247" s="219"/>
      <c r="K247" s="219"/>
      <c r="L247" s="219"/>
      <c r="M247" s="220"/>
      <c r="N247" s="220"/>
      <c r="O247" s="220"/>
      <c r="P247" s="220"/>
      <c r="Q247" s="220"/>
      <c r="R247" s="269"/>
      <c r="S247" s="220"/>
      <c r="T247" s="220"/>
      <c r="U247" s="220"/>
      <c r="V247" s="220"/>
      <c r="W247" s="220"/>
      <c r="X247" s="221"/>
      <c r="Y247" s="221"/>
      <c r="Z247" s="220"/>
      <c r="AA247" s="220"/>
      <c r="AB247" s="220"/>
      <c r="AC247" s="220"/>
      <c r="AD247" s="220"/>
      <c r="AE247" s="220"/>
      <c r="AF247" s="220"/>
      <c r="AG247" s="219"/>
      <c r="AH247" s="219"/>
      <c r="AI247" s="219"/>
      <c r="AJ247" s="219"/>
      <c r="AK247" s="219"/>
      <c r="AL247" s="219"/>
    </row>
    <row r="248" spans="1:40" s="281" customFormat="1" ht="75" customHeight="1" x14ac:dyDescent="0.25">
      <c r="A248" s="223" t="s">
        <v>661</v>
      </c>
      <c r="B248" s="548" t="s">
        <v>662</v>
      </c>
      <c r="C248" s="549"/>
      <c r="D248" s="549"/>
      <c r="E248" s="549"/>
      <c r="F248" s="549"/>
      <c r="G248" s="549"/>
      <c r="H248" s="549"/>
      <c r="I248" s="550"/>
      <c r="J248" s="458" t="s">
        <v>663</v>
      </c>
      <c r="K248" s="459"/>
      <c r="L248" s="551" t="s">
        <v>664</v>
      </c>
      <c r="M248" s="552"/>
      <c r="N248" s="552"/>
      <c r="O248" s="552"/>
      <c r="P248" s="553"/>
      <c r="Q248" s="458" t="s">
        <v>665</v>
      </c>
      <c r="R248" s="459"/>
      <c r="S248" s="554" t="s">
        <v>666</v>
      </c>
      <c r="T248" s="555"/>
      <c r="U248" s="458" t="s">
        <v>667</v>
      </c>
      <c r="V248" s="459"/>
      <c r="W248" s="554" t="s">
        <v>668</v>
      </c>
      <c r="X248" s="556"/>
      <c r="Y248" s="556"/>
      <c r="Z248" s="556"/>
      <c r="AA248" s="555"/>
      <c r="AB248" s="554" t="s">
        <v>669</v>
      </c>
      <c r="AC248" s="556"/>
      <c r="AD248" s="556"/>
      <c r="AE248" s="556"/>
      <c r="AF248" s="555"/>
      <c r="AG248" s="557" t="s">
        <v>670</v>
      </c>
      <c r="AH248" s="558"/>
      <c r="AI248" s="557" t="s">
        <v>671</v>
      </c>
      <c r="AJ248" s="558"/>
      <c r="AK248" s="557" t="s">
        <v>672</v>
      </c>
      <c r="AL248" s="558"/>
    </row>
    <row r="249" spans="1:40" x14ac:dyDescent="0.25">
      <c r="A249" s="225">
        <v>1</v>
      </c>
      <c r="B249" s="545" t="s">
        <v>927</v>
      </c>
      <c r="C249" s="546"/>
      <c r="D249" s="546"/>
      <c r="E249" s="546"/>
      <c r="F249" s="546"/>
      <c r="G249" s="546"/>
      <c r="H249" s="546"/>
      <c r="I249" s="547"/>
      <c r="J249" s="411">
        <v>0.7</v>
      </c>
      <c r="K249" s="412"/>
      <c r="L249" s="559">
        <v>42570239817</v>
      </c>
      <c r="M249" s="560"/>
      <c r="N249" s="560"/>
      <c r="O249" s="560"/>
      <c r="P249" s="561"/>
      <c r="Q249" s="473">
        <f>+L249/(I$245*J249)</f>
        <v>7.0434671968463558</v>
      </c>
      <c r="R249" s="474"/>
      <c r="S249" s="562">
        <v>6.99</v>
      </c>
      <c r="T249" s="563"/>
      <c r="U249" s="564">
        <v>3</v>
      </c>
      <c r="V249" s="565"/>
      <c r="W249" s="566">
        <v>5975751821</v>
      </c>
      <c r="X249" s="567"/>
      <c r="Y249" s="567"/>
      <c r="Z249" s="567"/>
      <c r="AA249" s="568"/>
      <c r="AB249" s="566">
        <f>+IF(W249&lt;AG$246,AG$246,W249)</f>
        <v>5975751821</v>
      </c>
      <c r="AC249" s="567"/>
      <c r="AD249" s="567"/>
      <c r="AE249" s="567"/>
      <c r="AF249" s="568"/>
      <c r="AG249" s="569">
        <f>IF(Q249&gt;=0,IF(Q249&lt;=3,60,IF(Q249&lt;=6,80,IF(Q249&lt;=10,100,120))))</f>
        <v>100</v>
      </c>
      <c r="AH249" s="570"/>
      <c r="AI249" s="569">
        <f>IF(S249&gt;=0,IF(S249&lt;0.5,20,IF(S249&lt;0.75,25,IF(S249&lt;1,30,IF(S249&lt;1.5,35,40)))))</f>
        <v>40</v>
      </c>
      <c r="AJ249" s="570"/>
      <c r="AK249" s="569">
        <f>IF(U249&gt;=1,IF(U249&lt;=5,20,IF(U249&lt;=10,30,40)))</f>
        <v>20</v>
      </c>
      <c r="AL249" s="570"/>
    </row>
    <row r="250" spans="1:40" x14ac:dyDescent="0.25">
      <c r="A250" s="225">
        <v>2</v>
      </c>
      <c r="B250" s="545" t="s">
        <v>928</v>
      </c>
      <c r="C250" s="546"/>
      <c r="D250" s="546"/>
      <c r="E250" s="546"/>
      <c r="F250" s="546"/>
      <c r="G250" s="546"/>
      <c r="H250" s="546"/>
      <c r="I250" s="547"/>
      <c r="J250" s="411">
        <v>0.3</v>
      </c>
      <c r="K250" s="412"/>
      <c r="L250" s="559">
        <v>32490349160.18</v>
      </c>
      <c r="M250" s="560"/>
      <c r="N250" s="560"/>
      <c r="O250" s="560"/>
      <c r="P250" s="561"/>
      <c r="Q250" s="473">
        <f>+L250/(I$245*J250)</f>
        <v>12.543292893133437</v>
      </c>
      <c r="R250" s="474"/>
      <c r="S250" s="571">
        <v>163</v>
      </c>
      <c r="T250" s="572"/>
      <c r="U250" s="564">
        <v>10</v>
      </c>
      <c r="V250" s="565"/>
      <c r="W250" s="566">
        <v>5395304630</v>
      </c>
      <c r="X250" s="567"/>
      <c r="Y250" s="567"/>
      <c r="Z250" s="567"/>
      <c r="AA250" s="568"/>
      <c r="AB250" s="566">
        <f>+IF(W250&lt;AG$246,AG$246,W250)</f>
        <v>5395304630</v>
      </c>
      <c r="AC250" s="567"/>
      <c r="AD250" s="567"/>
      <c r="AE250" s="567"/>
      <c r="AF250" s="568"/>
      <c r="AG250" s="569">
        <f>IF(Q250&gt;=0,IF(Q250&lt;=3,60,IF(Q250&lt;=6,80,IF(Q250&lt;=10,100,120))))</f>
        <v>120</v>
      </c>
      <c r="AH250" s="570"/>
      <c r="AI250" s="569">
        <f>IF(S250&gt;=0,IF(S250&lt;0.5,20,IF(S250&lt;0.75,25,IF(S250&lt;1,30,IF(S250&lt;1.5,35,40)))))</f>
        <v>40</v>
      </c>
      <c r="AJ250" s="570"/>
      <c r="AK250" s="569">
        <f>IF(U250&gt;=1,IF(U250&lt;=5,20,IF(U250&lt;=10,30,40)))</f>
        <v>30</v>
      </c>
      <c r="AL250" s="570"/>
      <c r="AN250" s="281"/>
    </row>
    <row r="251" spans="1:40" ht="15.75" thickBot="1" x14ac:dyDescent="0.3"/>
    <row r="252" spans="1:40" ht="15" customHeight="1" x14ac:dyDescent="0.25">
      <c r="A252" s="417" t="s">
        <v>676</v>
      </c>
      <c r="B252" s="418"/>
      <c r="C252" s="418"/>
      <c r="D252" s="424"/>
      <c r="E252" s="423" t="s">
        <v>677</v>
      </c>
      <c r="F252" s="418"/>
      <c r="G252" s="418"/>
      <c r="H252" s="424"/>
      <c r="I252" s="429" t="s">
        <v>678</v>
      </c>
      <c r="J252" s="430"/>
      <c r="K252" s="430"/>
      <c r="L252" s="430"/>
      <c r="M252" s="430"/>
      <c r="N252" s="430"/>
      <c r="O252" s="430"/>
      <c r="P252" s="431"/>
      <c r="Q252" s="429" t="s">
        <v>679</v>
      </c>
      <c r="R252" s="430"/>
      <c r="S252" s="430"/>
      <c r="T252" s="431"/>
      <c r="U252" s="423" t="s">
        <v>11</v>
      </c>
      <c r="V252" s="418"/>
      <c r="W252" s="418"/>
      <c r="X252" s="424"/>
      <c r="Y252" s="423" t="s">
        <v>680</v>
      </c>
      <c r="Z252" s="424"/>
      <c r="AA252" s="429" t="s">
        <v>681</v>
      </c>
      <c r="AB252" s="430"/>
      <c r="AC252" s="431"/>
      <c r="AD252" s="444" t="s">
        <v>682</v>
      </c>
      <c r="AE252" s="576" t="s">
        <v>683</v>
      </c>
      <c r="AF252" s="577"/>
      <c r="AG252" s="577"/>
      <c r="AH252" s="577"/>
      <c r="AI252" s="577"/>
      <c r="AJ252" s="577"/>
      <c r="AK252" s="577"/>
      <c r="AL252" s="578"/>
    </row>
    <row r="253" spans="1:40" ht="15" customHeight="1" x14ac:dyDescent="0.25">
      <c r="A253" s="419"/>
      <c r="B253" s="420"/>
      <c r="C253" s="420"/>
      <c r="D253" s="426"/>
      <c r="E253" s="425"/>
      <c r="F253" s="420"/>
      <c r="G253" s="420"/>
      <c r="H253" s="426"/>
      <c r="I253" s="432"/>
      <c r="J253" s="433"/>
      <c r="K253" s="433"/>
      <c r="L253" s="433"/>
      <c r="M253" s="433"/>
      <c r="N253" s="433"/>
      <c r="O253" s="433"/>
      <c r="P253" s="434"/>
      <c r="Q253" s="432"/>
      <c r="R253" s="433"/>
      <c r="S253" s="433"/>
      <c r="T253" s="434"/>
      <c r="U253" s="425"/>
      <c r="V253" s="420"/>
      <c r="W253" s="420"/>
      <c r="X253" s="426"/>
      <c r="Y253" s="425"/>
      <c r="Z253" s="426"/>
      <c r="AA253" s="432"/>
      <c r="AB253" s="433"/>
      <c r="AC253" s="434"/>
      <c r="AD253" s="445"/>
      <c r="AE253" s="450" t="s">
        <v>684</v>
      </c>
      <c r="AF253" s="453" t="s">
        <v>685</v>
      </c>
      <c r="AG253" s="453" t="s">
        <v>686</v>
      </c>
      <c r="AH253" s="583" t="s">
        <v>687</v>
      </c>
      <c r="AI253" s="584"/>
      <c r="AJ253" s="584"/>
      <c r="AK253" s="584"/>
      <c r="AL253" s="585"/>
    </row>
    <row r="254" spans="1:40" ht="15" customHeight="1" x14ac:dyDescent="0.25">
      <c r="A254" s="419"/>
      <c r="B254" s="420"/>
      <c r="C254" s="420"/>
      <c r="D254" s="426"/>
      <c r="E254" s="425"/>
      <c r="F254" s="420"/>
      <c r="G254" s="420"/>
      <c r="H254" s="426"/>
      <c r="I254" s="432"/>
      <c r="J254" s="433"/>
      <c r="K254" s="433"/>
      <c r="L254" s="433"/>
      <c r="M254" s="433"/>
      <c r="N254" s="433"/>
      <c r="O254" s="433"/>
      <c r="P254" s="434"/>
      <c r="Q254" s="432"/>
      <c r="R254" s="433"/>
      <c r="S254" s="433"/>
      <c r="T254" s="434"/>
      <c r="U254" s="425"/>
      <c r="V254" s="420"/>
      <c r="W254" s="420"/>
      <c r="X254" s="426"/>
      <c r="Y254" s="425"/>
      <c r="Z254" s="426"/>
      <c r="AA254" s="573"/>
      <c r="AB254" s="574"/>
      <c r="AC254" s="575"/>
      <c r="AD254" s="445"/>
      <c r="AE254" s="579"/>
      <c r="AF254" s="581"/>
      <c r="AG254" s="581"/>
      <c r="AH254" s="425"/>
      <c r="AI254" s="420"/>
      <c r="AJ254" s="420"/>
      <c r="AK254" s="420"/>
      <c r="AL254" s="586"/>
    </row>
    <row r="255" spans="1:40" ht="15" customHeight="1" x14ac:dyDescent="0.25">
      <c r="A255" s="419"/>
      <c r="B255" s="420"/>
      <c r="C255" s="420"/>
      <c r="D255" s="426"/>
      <c r="E255" s="425"/>
      <c r="F255" s="420"/>
      <c r="G255" s="420"/>
      <c r="H255" s="426"/>
      <c r="I255" s="432"/>
      <c r="J255" s="433"/>
      <c r="K255" s="433"/>
      <c r="L255" s="433"/>
      <c r="M255" s="433"/>
      <c r="N255" s="433"/>
      <c r="O255" s="433"/>
      <c r="P255" s="434"/>
      <c r="Q255" s="432"/>
      <c r="R255" s="433"/>
      <c r="S255" s="433"/>
      <c r="T255" s="434"/>
      <c r="U255" s="425"/>
      <c r="V255" s="420"/>
      <c r="W255" s="420"/>
      <c r="X255" s="426"/>
      <c r="Y255" s="425"/>
      <c r="Z255" s="426"/>
      <c r="AA255" s="406" t="s">
        <v>688</v>
      </c>
      <c r="AB255" s="406" t="s">
        <v>689</v>
      </c>
      <c r="AC255" s="406" t="s">
        <v>690</v>
      </c>
      <c r="AD255" s="445"/>
      <c r="AE255" s="579"/>
      <c r="AF255" s="581"/>
      <c r="AG255" s="581"/>
      <c r="AH255" s="425"/>
      <c r="AI255" s="420"/>
      <c r="AJ255" s="420"/>
      <c r="AK255" s="420"/>
      <c r="AL255" s="586"/>
    </row>
    <row r="256" spans="1:40" ht="15" customHeight="1" x14ac:dyDescent="0.25">
      <c r="A256" s="419"/>
      <c r="B256" s="420"/>
      <c r="C256" s="420"/>
      <c r="D256" s="426"/>
      <c r="E256" s="425"/>
      <c r="F256" s="420"/>
      <c r="G256" s="420"/>
      <c r="H256" s="426"/>
      <c r="I256" s="432"/>
      <c r="J256" s="433"/>
      <c r="K256" s="433"/>
      <c r="L256" s="433"/>
      <c r="M256" s="433"/>
      <c r="N256" s="433"/>
      <c r="O256" s="433"/>
      <c r="P256" s="434"/>
      <c r="Q256" s="432"/>
      <c r="R256" s="433"/>
      <c r="S256" s="433"/>
      <c r="T256" s="434"/>
      <c r="U256" s="425"/>
      <c r="V256" s="420"/>
      <c r="W256" s="420"/>
      <c r="X256" s="426"/>
      <c r="Y256" s="425"/>
      <c r="Z256" s="426"/>
      <c r="AA256" s="588"/>
      <c r="AB256" s="588"/>
      <c r="AC256" s="588"/>
      <c r="AD256" s="445"/>
      <c r="AE256" s="579"/>
      <c r="AF256" s="581"/>
      <c r="AG256" s="581"/>
      <c r="AH256" s="425"/>
      <c r="AI256" s="420"/>
      <c r="AJ256" s="420"/>
      <c r="AK256" s="420"/>
      <c r="AL256" s="586"/>
    </row>
    <row r="257" spans="1:44" ht="15.75" thickBot="1" x14ac:dyDescent="0.3">
      <c r="A257" s="421"/>
      <c r="B257" s="422"/>
      <c r="C257" s="422"/>
      <c r="D257" s="428"/>
      <c r="E257" s="427"/>
      <c r="F257" s="422"/>
      <c r="G257" s="422"/>
      <c r="H257" s="428"/>
      <c r="I257" s="435"/>
      <c r="J257" s="436"/>
      <c r="K257" s="436"/>
      <c r="L257" s="436"/>
      <c r="M257" s="436"/>
      <c r="N257" s="436"/>
      <c r="O257" s="436"/>
      <c r="P257" s="437"/>
      <c r="Q257" s="435"/>
      <c r="R257" s="436"/>
      <c r="S257" s="436"/>
      <c r="T257" s="437"/>
      <c r="U257" s="427"/>
      <c r="V257" s="422"/>
      <c r="W257" s="422"/>
      <c r="X257" s="428"/>
      <c r="Y257" s="427"/>
      <c r="Z257" s="428"/>
      <c r="AA257" s="589"/>
      <c r="AB257" s="589"/>
      <c r="AC257" s="589"/>
      <c r="AD257" s="446"/>
      <c r="AE257" s="580"/>
      <c r="AF257" s="582"/>
      <c r="AG257" s="582"/>
      <c r="AH257" s="427"/>
      <c r="AI257" s="422"/>
      <c r="AJ257" s="422"/>
      <c r="AK257" s="422"/>
      <c r="AL257" s="587"/>
    </row>
    <row r="258" spans="1:44" s="222" customFormat="1" x14ac:dyDescent="0.25">
      <c r="A258" s="226" t="s">
        <v>691</v>
      </c>
      <c r="B258" s="269"/>
      <c r="C258" s="269"/>
      <c r="D258" s="269"/>
      <c r="E258" s="268"/>
      <c r="F258" s="268"/>
      <c r="G258" s="268"/>
      <c r="H258" s="226" t="str">
        <f>+B249</f>
        <v>MANUEL ANTONIO MUÑOZ LEDEZMA</v>
      </c>
      <c r="I258" s="269"/>
      <c r="J258" s="269"/>
      <c r="K258" s="269"/>
      <c r="L258" s="269"/>
      <c r="M258" s="269"/>
      <c r="N258" s="269"/>
      <c r="O258" s="269"/>
      <c r="P258" s="269"/>
      <c r="Q258" s="269"/>
      <c r="R258" s="269"/>
      <c r="S258" s="268"/>
      <c r="T258" s="268"/>
      <c r="U258" s="268"/>
      <c r="V258" s="268"/>
      <c r="W258" s="268"/>
      <c r="X258" s="268"/>
      <c r="Y258" s="268"/>
      <c r="Z258" s="268"/>
      <c r="AA258" s="228"/>
      <c r="AB258" s="228"/>
      <c r="AC258" s="228"/>
      <c r="AD258" s="229"/>
      <c r="AE258" s="230"/>
      <c r="AF258" s="231"/>
      <c r="AG258" s="231"/>
      <c r="AH258" s="268"/>
      <c r="AI258" s="268"/>
      <c r="AJ258" s="268"/>
      <c r="AK258" s="268"/>
      <c r="AL258" s="268"/>
    </row>
    <row r="259" spans="1:44" ht="39.950000000000003" customHeight="1" x14ac:dyDescent="0.25">
      <c r="A259" s="402"/>
      <c r="B259" s="403"/>
      <c r="C259" s="403"/>
      <c r="D259" s="404"/>
      <c r="E259" s="402"/>
      <c r="F259" s="403"/>
      <c r="G259" s="403"/>
      <c r="H259" s="404"/>
      <c r="I259" s="402"/>
      <c r="J259" s="403"/>
      <c r="K259" s="403"/>
      <c r="L259" s="403"/>
      <c r="M259" s="403"/>
      <c r="N259" s="403"/>
      <c r="O259" s="403"/>
      <c r="P259" s="404"/>
      <c r="Q259" s="396">
        <v>2566357849</v>
      </c>
      <c r="R259" s="397"/>
      <c r="S259" s="397"/>
      <c r="T259" s="398"/>
      <c r="U259" s="399">
        <v>42327</v>
      </c>
      <c r="V259" s="400"/>
      <c r="W259" s="400"/>
      <c r="X259" s="401"/>
      <c r="Y259" s="402">
        <f>17*30</f>
        <v>510</v>
      </c>
      <c r="Z259" s="404"/>
      <c r="AA259" s="270"/>
      <c r="AB259" s="270"/>
      <c r="AC259" s="270"/>
      <c r="AD259" s="233">
        <v>0.6</v>
      </c>
      <c r="AE259" s="233">
        <v>0.6</v>
      </c>
      <c r="AF259" s="234">
        <f>+Y259-AG259</f>
        <v>489</v>
      </c>
      <c r="AG259" s="234">
        <v>21</v>
      </c>
      <c r="AH259" s="590">
        <f>+(Q259/Y259)*AD259*AG259</f>
        <v>63404135.09294118</v>
      </c>
      <c r="AI259" s="591"/>
      <c r="AJ259" s="591"/>
      <c r="AK259" s="591"/>
      <c r="AL259" s="592"/>
      <c r="AO259" s="284">
        <v>42327</v>
      </c>
      <c r="AP259" s="284">
        <v>42816</v>
      </c>
      <c r="AQ259" s="285">
        <f>+AP259-AO259</f>
        <v>489</v>
      </c>
      <c r="AR259" s="285">
        <f>+Y259-AQ259</f>
        <v>21</v>
      </c>
    </row>
    <row r="260" spans="1:44" ht="39.950000000000003" customHeight="1" x14ac:dyDescent="0.25">
      <c r="A260" s="394"/>
      <c r="B260" s="394"/>
      <c r="C260" s="394"/>
      <c r="D260" s="394"/>
      <c r="E260" s="394"/>
      <c r="F260" s="394"/>
      <c r="G260" s="394"/>
      <c r="H260" s="394"/>
      <c r="I260" s="394"/>
      <c r="J260" s="394"/>
      <c r="K260" s="394"/>
      <c r="L260" s="394"/>
      <c r="M260" s="394"/>
      <c r="N260" s="394"/>
      <c r="O260" s="394"/>
      <c r="P260" s="394"/>
      <c r="Q260" s="396">
        <v>6457712680</v>
      </c>
      <c r="R260" s="397"/>
      <c r="S260" s="397"/>
      <c r="T260" s="398"/>
      <c r="U260" s="399">
        <v>42311</v>
      </c>
      <c r="V260" s="400"/>
      <c r="W260" s="400"/>
      <c r="X260" s="401"/>
      <c r="Y260" s="394">
        <v>420</v>
      </c>
      <c r="Z260" s="394"/>
      <c r="AA260" s="270"/>
      <c r="AB260" s="270"/>
      <c r="AC260" s="270"/>
      <c r="AD260" s="233">
        <v>0.95</v>
      </c>
      <c r="AE260" s="233">
        <f>+AF260/Y260</f>
        <v>0.95</v>
      </c>
      <c r="AF260" s="234">
        <f t="shared" ref="AF260:AF262" si="13">+Y260-AG260</f>
        <v>399</v>
      </c>
      <c r="AG260" s="234">
        <v>21</v>
      </c>
      <c r="AH260" s="390">
        <f t="shared" ref="AH260:AH262" si="14">+(Q260/Y260)*AD260*AG260</f>
        <v>306741352.29999995</v>
      </c>
      <c r="AI260" s="390"/>
      <c r="AJ260" s="390"/>
      <c r="AK260" s="390"/>
      <c r="AL260" s="390"/>
      <c r="AM260" s="281"/>
      <c r="AO260" s="284">
        <v>42963</v>
      </c>
      <c r="AP260" s="284">
        <v>42984</v>
      </c>
      <c r="AQ260" s="285">
        <f t="shared" ref="AQ260:AQ264" si="15">+AP260-AO260</f>
        <v>21</v>
      </c>
    </row>
    <row r="261" spans="1:44" ht="39.950000000000003" customHeight="1" x14ac:dyDescent="0.25">
      <c r="A261" s="394"/>
      <c r="B261" s="394"/>
      <c r="C261" s="394"/>
      <c r="D261" s="394"/>
      <c r="E261" s="394"/>
      <c r="F261" s="394"/>
      <c r="G261" s="394"/>
      <c r="H261" s="394"/>
      <c r="I261" s="394"/>
      <c r="J261" s="394"/>
      <c r="K261" s="394"/>
      <c r="L261" s="394"/>
      <c r="M261" s="394"/>
      <c r="N261" s="394"/>
      <c r="O261" s="394"/>
      <c r="P261" s="394"/>
      <c r="Q261" s="396">
        <v>459000000</v>
      </c>
      <c r="R261" s="397"/>
      <c r="S261" s="397"/>
      <c r="T261" s="398"/>
      <c r="U261" s="399">
        <v>42878</v>
      </c>
      <c r="V261" s="400"/>
      <c r="W261" s="400"/>
      <c r="X261" s="401"/>
      <c r="Y261" s="394">
        <v>120</v>
      </c>
      <c r="Z261" s="394"/>
      <c r="AA261" s="270"/>
      <c r="AB261" s="270"/>
      <c r="AC261" s="270"/>
      <c r="AD261" s="233">
        <v>1</v>
      </c>
      <c r="AE261" s="233">
        <v>1.6</v>
      </c>
      <c r="AF261" s="234">
        <f t="shared" si="13"/>
        <v>82</v>
      </c>
      <c r="AG261" s="234">
        <v>38</v>
      </c>
      <c r="AH261" s="390">
        <f t="shared" si="14"/>
        <v>145350000</v>
      </c>
      <c r="AI261" s="390"/>
      <c r="AJ261" s="390"/>
      <c r="AK261" s="390"/>
      <c r="AL261" s="390"/>
      <c r="AM261" s="281"/>
      <c r="AO261" s="284">
        <v>42963</v>
      </c>
      <c r="AP261" s="284">
        <v>43001</v>
      </c>
      <c r="AQ261" s="285">
        <f t="shared" si="15"/>
        <v>38</v>
      </c>
    </row>
    <row r="262" spans="1:44" ht="39.950000000000003" customHeight="1" x14ac:dyDescent="0.25">
      <c r="A262" s="394"/>
      <c r="B262" s="394"/>
      <c r="C262" s="394"/>
      <c r="D262" s="394"/>
      <c r="E262" s="394"/>
      <c r="F262" s="394"/>
      <c r="G262" s="394"/>
      <c r="H262" s="394"/>
      <c r="I262" s="394"/>
      <c r="J262" s="394"/>
      <c r="K262" s="394"/>
      <c r="L262" s="394"/>
      <c r="M262" s="394"/>
      <c r="N262" s="394"/>
      <c r="O262" s="394"/>
      <c r="P262" s="394"/>
      <c r="Q262" s="396">
        <v>756702320</v>
      </c>
      <c r="R262" s="397"/>
      <c r="S262" s="397"/>
      <c r="T262" s="398"/>
      <c r="U262" s="399">
        <v>42153</v>
      </c>
      <c r="V262" s="400"/>
      <c r="W262" s="400"/>
      <c r="X262" s="401"/>
      <c r="Y262" s="394">
        <v>300</v>
      </c>
      <c r="Z262" s="394"/>
      <c r="AA262" s="270"/>
      <c r="AB262" s="270"/>
      <c r="AC262" s="270"/>
      <c r="AD262" s="233">
        <v>0.4</v>
      </c>
      <c r="AE262" s="233">
        <f>+AF262/Y262</f>
        <v>0.12</v>
      </c>
      <c r="AF262" s="234">
        <f t="shared" si="13"/>
        <v>36</v>
      </c>
      <c r="AG262" s="234">
        <v>264</v>
      </c>
      <c r="AH262" s="390">
        <f t="shared" si="14"/>
        <v>266359216.64000002</v>
      </c>
      <c r="AI262" s="390"/>
      <c r="AJ262" s="390"/>
      <c r="AK262" s="390"/>
      <c r="AL262" s="390"/>
      <c r="AM262" s="281"/>
      <c r="AO262" s="284">
        <v>42362</v>
      </c>
      <c r="AP262" s="284">
        <v>42381</v>
      </c>
      <c r="AQ262" s="285">
        <f t="shared" si="15"/>
        <v>19</v>
      </c>
    </row>
    <row r="263" spans="1:44" x14ac:dyDescent="0.25">
      <c r="AB263" s="391" t="s">
        <v>693</v>
      </c>
      <c r="AC263" s="391"/>
      <c r="AD263" s="391"/>
      <c r="AE263" s="391"/>
      <c r="AF263" s="391"/>
      <c r="AG263" s="391"/>
      <c r="AH263" s="392">
        <f>SUM(AH259:AL262)</f>
        <v>781854704.0329411</v>
      </c>
      <c r="AI263" s="393"/>
      <c r="AJ263" s="393"/>
      <c r="AK263" s="393"/>
      <c r="AL263" s="393"/>
      <c r="AQ263" s="285"/>
    </row>
    <row r="264" spans="1:44" s="222" customFormat="1" x14ac:dyDescent="0.25">
      <c r="A264" s="226" t="s">
        <v>691</v>
      </c>
      <c r="B264" s="269"/>
      <c r="C264" s="269"/>
      <c r="D264" s="269"/>
      <c r="E264" s="268"/>
      <c r="F264" s="268"/>
      <c r="G264" s="268"/>
      <c r="H264" s="226" t="str">
        <f>+B250</f>
        <v>FARITH WILLINTON MORALES VARGAS</v>
      </c>
      <c r="I264" s="269"/>
      <c r="J264" s="269"/>
      <c r="K264" s="269"/>
      <c r="L264" s="269"/>
      <c r="M264" s="269"/>
      <c r="N264" s="269"/>
      <c r="O264" s="269"/>
      <c r="P264" s="269"/>
      <c r="Q264" s="269"/>
      <c r="R264" s="269"/>
      <c r="S264" s="268"/>
      <c r="T264" s="268"/>
      <c r="U264" s="268"/>
      <c r="V264" s="268"/>
      <c r="W264" s="268"/>
      <c r="X264" s="268"/>
      <c r="Y264" s="268"/>
      <c r="Z264" s="268"/>
      <c r="AA264" s="228"/>
      <c r="AB264" s="228"/>
      <c r="AC264" s="228"/>
      <c r="AD264" s="229"/>
      <c r="AE264" s="230"/>
      <c r="AF264" s="231"/>
      <c r="AG264" s="231"/>
      <c r="AH264" s="268"/>
      <c r="AI264" s="268"/>
      <c r="AJ264" s="268"/>
      <c r="AK264" s="268"/>
      <c r="AL264" s="268"/>
      <c r="AO264" s="301">
        <v>42447</v>
      </c>
      <c r="AP264" s="301">
        <v>42464</v>
      </c>
      <c r="AQ264" s="285">
        <f t="shared" si="15"/>
        <v>17</v>
      </c>
    </row>
    <row r="265" spans="1:44" ht="39.950000000000003" customHeight="1" x14ac:dyDescent="0.25">
      <c r="A265" s="394"/>
      <c r="B265" s="394"/>
      <c r="C265" s="394"/>
      <c r="D265" s="394"/>
      <c r="E265" s="394"/>
      <c r="F265" s="394"/>
      <c r="G265" s="394"/>
      <c r="H265" s="394"/>
      <c r="I265" s="394"/>
      <c r="J265" s="394"/>
      <c r="K265" s="394"/>
      <c r="L265" s="394"/>
      <c r="M265" s="394"/>
      <c r="N265" s="394"/>
      <c r="O265" s="394"/>
      <c r="P265" s="394"/>
      <c r="Q265" s="396">
        <v>6457712680</v>
      </c>
      <c r="R265" s="397"/>
      <c r="S265" s="397"/>
      <c r="T265" s="398"/>
      <c r="U265" s="399"/>
      <c r="V265" s="400"/>
      <c r="W265" s="400"/>
      <c r="X265" s="401"/>
      <c r="Y265" s="394">
        <v>420</v>
      </c>
      <c r="Z265" s="394"/>
      <c r="AA265" s="270"/>
      <c r="AB265" s="270"/>
      <c r="AC265" s="270"/>
      <c r="AD265" s="233">
        <v>0.05</v>
      </c>
      <c r="AE265" s="233">
        <f>+AF265/Y265</f>
        <v>0.95</v>
      </c>
      <c r="AF265" s="234">
        <v>399</v>
      </c>
      <c r="AG265" s="234">
        <f>+Y265-AF265</f>
        <v>21</v>
      </c>
      <c r="AH265" s="390">
        <f>+(Q265/Y265)*AD265*AG265</f>
        <v>16144281.700000001</v>
      </c>
      <c r="AI265" s="390"/>
      <c r="AJ265" s="390"/>
      <c r="AK265" s="390"/>
      <c r="AL265" s="390"/>
      <c r="AN265" s="235"/>
      <c r="AQ265" s="216">
        <f>SUM(AQ262:AQ264)</f>
        <v>36</v>
      </c>
      <c r="AR265" s="216">
        <f>+Y262-AQ265</f>
        <v>264</v>
      </c>
    </row>
    <row r="266" spans="1:44" ht="39.950000000000003" customHeight="1" x14ac:dyDescent="0.25">
      <c r="A266" s="394"/>
      <c r="B266" s="394"/>
      <c r="C266" s="394"/>
      <c r="D266" s="394"/>
      <c r="E266" s="394"/>
      <c r="F266" s="394"/>
      <c r="G266" s="394"/>
      <c r="H266" s="394"/>
      <c r="I266" s="394"/>
      <c r="J266" s="394"/>
      <c r="K266" s="394"/>
      <c r="L266" s="394"/>
      <c r="M266" s="394"/>
      <c r="N266" s="394"/>
      <c r="O266" s="394"/>
      <c r="P266" s="394"/>
      <c r="Q266" s="396">
        <v>3444477172</v>
      </c>
      <c r="R266" s="397"/>
      <c r="S266" s="397"/>
      <c r="T266" s="398"/>
      <c r="U266" s="399"/>
      <c r="V266" s="400"/>
      <c r="W266" s="400"/>
      <c r="X266" s="401"/>
      <c r="Y266" s="394">
        <v>180</v>
      </c>
      <c r="Z266" s="394"/>
      <c r="AA266" s="270"/>
      <c r="AB266" s="270"/>
      <c r="AC266" s="270"/>
      <c r="AD266" s="233">
        <v>0.4</v>
      </c>
      <c r="AE266" s="233">
        <f>+AF266/Y266</f>
        <v>0.12777777777777777</v>
      </c>
      <c r="AF266" s="234">
        <v>23</v>
      </c>
      <c r="AG266" s="234">
        <f t="shared" ref="AG266:AG270" si="16">+Y266-AF266</f>
        <v>157</v>
      </c>
      <c r="AH266" s="390">
        <f t="shared" ref="AH266:AH270" si="17">+(Q266/Y266)*AD266*AG266</f>
        <v>1201739813.3422222</v>
      </c>
      <c r="AI266" s="390"/>
      <c r="AJ266" s="390"/>
      <c r="AK266" s="390"/>
      <c r="AL266" s="390"/>
      <c r="AN266" s="235"/>
    </row>
    <row r="267" spans="1:44" ht="39.950000000000003" customHeight="1" x14ac:dyDescent="0.25">
      <c r="A267" s="394"/>
      <c r="B267" s="394"/>
      <c r="C267" s="394"/>
      <c r="D267" s="394"/>
      <c r="E267" s="394"/>
      <c r="F267" s="394"/>
      <c r="G267" s="394"/>
      <c r="H267" s="394"/>
      <c r="I267" s="394"/>
      <c r="J267" s="394"/>
      <c r="K267" s="394"/>
      <c r="L267" s="394"/>
      <c r="M267" s="394"/>
      <c r="N267" s="394"/>
      <c r="O267" s="394"/>
      <c r="P267" s="394"/>
      <c r="Q267" s="396">
        <v>571600218</v>
      </c>
      <c r="R267" s="397"/>
      <c r="S267" s="397"/>
      <c r="T267" s="398"/>
      <c r="U267" s="399"/>
      <c r="V267" s="400"/>
      <c r="W267" s="400"/>
      <c r="X267" s="401"/>
      <c r="Y267" s="394">
        <v>90</v>
      </c>
      <c r="Z267" s="394"/>
      <c r="AA267" s="270"/>
      <c r="AB267" s="270"/>
      <c r="AC267" s="270"/>
      <c r="AD267" s="233">
        <v>0.41</v>
      </c>
      <c r="AE267" s="233">
        <f t="shared" ref="AE267:AE270" si="18">+AF267/Y267</f>
        <v>7.7777777777777779E-2</v>
      </c>
      <c r="AF267" s="234">
        <v>7</v>
      </c>
      <c r="AG267" s="234">
        <f t="shared" si="16"/>
        <v>83</v>
      </c>
      <c r="AH267" s="390">
        <f t="shared" si="17"/>
        <v>216128393.53933331</v>
      </c>
      <c r="AI267" s="390"/>
      <c r="AJ267" s="390"/>
      <c r="AK267" s="390"/>
      <c r="AL267" s="390"/>
      <c r="AN267" s="235"/>
    </row>
    <row r="268" spans="1:44" ht="39.950000000000003" customHeight="1" x14ac:dyDescent="0.25">
      <c r="A268" s="394"/>
      <c r="B268" s="394"/>
      <c r="C268" s="394"/>
      <c r="D268" s="394"/>
      <c r="E268" s="394"/>
      <c r="F268" s="394"/>
      <c r="G268" s="394"/>
      <c r="H268" s="394"/>
      <c r="I268" s="394"/>
      <c r="J268" s="394"/>
      <c r="K268" s="394"/>
      <c r="L268" s="394"/>
      <c r="M268" s="394"/>
      <c r="N268" s="394"/>
      <c r="O268" s="394"/>
      <c r="P268" s="394"/>
      <c r="Q268" s="396">
        <v>273813749</v>
      </c>
      <c r="R268" s="397"/>
      <c r="S268" s="397"/>
      <c r="T268" s="398"/>
      <c r="U268" s="399"/>
      <c r="V268" s="400"/>
      <c r="W268" s="400"/>
      <c r="X268" s="401"/>
      <c r="Y268" s="394">
        <v>150</v>
      </c>
      <c r="Z268" s="394"/>
      <c r="AA268" s="270"/>
      <c r="AB268" s="270"/>
      <c r="AC268" s="270"/>
      <c r="AD268" s="233">
        <v>1</v>
      </c>
      <c r="AE268" s="233">
        <f t="shared" si="18"/>
        <v>0.38</v>
      </c>
      <c r="AF268" s="234">
        <v>57</v>
      </c>
      <c r="AG268" s="234">
        <f t="shared" si="16"/>
        <v>93</v>
      </c>
      <c r="AH268" s="390">
        <f t="shared" si="17"/>
        <v>169764524.38</v>
      </c>
      <c r="AI268" s="390"/>
      <c r="AJ268" s="390"/>
      <c r="AK268" s="390"/>
      <c r="AL268" s="390"/>
      <c r="AN268" s="235"/>
    </row>
    <row r="269" spans="1:44" ht="39.950000000000003" customHeight="1" x14ac:dyDescent="0.25">
      <c r="A269" s="394"/>
      <c r="B269" s="394"/>
      <c r="C269" s="394"/>
      <c r="D269" s="394"/>
      <c r="E269" s="394"/>
      <c r="F269" s="394"/>
      <c r="G269" s="394"/>
      <c r="H269" s="394"/>
      <c r="I269" s="394"/>
      <c r="J269" s="394"/>
      <c r="K269" s="394"/>
      <c r="L269" s="394"/>
      <c r="M269" s="394"/>
      <c r="N269" s="394"/>
      <c r="O269" s="394"/>
      <c r="P269" s="394"/>
      <c r="Q269" s="396">
        <v>2587582789</v>
      </c>
      <c r="R269" s="397"/>
      <c r="S269" s="397"/>
      <c r="T269" s="398"/>
      <c r="U269" s="399"/>
      <c r="V269" s="400"/>
      <c r="W269" s="400"/>
      <c r="X269" s="401"/>
      <c r="Y269" s="394">
        <v>540</v>
      </c>
      <c r="Z269" s="394"/>
      <c r="AA269" s="270"/>
      <c r="AB269" s="270"/>
      <c r="AC269" s="270"/>
      <c r="AD269" s="233">
        <v>0.3</v>
      </c>
      <c r="AE269" s="233">
        <f t="shared" si="18"/>
        <v>0.95</v>
      </c>
      <c r="AF269" s="234">
        <v>513</v>
      </c>
      <c r="AG269" s="234">
        <f t="shared" si="16"/>
        <v>27</v>
      </c>
      <c r="AH269" s="390">
        <f t="shared" si="17"/>
        <v>38813741.834999993</v>
      </c>
      <c r="AI269" s="390"/>
      <c r="AJ269" s="390"/>
      <c r="AK269" s="390"/>
      <c r="AL269" s="390"/>
      <c r="AN269" s="235"/>
    </row>
    <row r="270" spans="1:44" ht="39.950000000000003" customHeight="1" x14ac:dyDescent="0.25">
      <c r="A270" s="394"/>
      <c r="B270" s="394"/>
      <c r="C270" s="394"/>
      <c r="D270" s="394"/>
      <c r="E270" s="394"/>
      <c r="F270" s="394"/>
      <c r="G270" s="394"/>
      <c r="H270" s="394"/>
      <c r="I270" s="394"/>
      <c r="J270" s="394"/>
      <c r="K270" s="394"/>
      <c r="L270" s="394"/>
      <c r="M270" s="394"/>
      <c r="N270" s="394"/>
      <c r="O270" s="394"/>
      <c r="P270" s="394"/>
      <c r="Q270" s="396">
        <v>609640141</v>
      </c>
      <c r="R270" s="397"/>
      <c r="S270" s="397"/>
      <c r="T270" s="398"/>
      <c r="U270" s="399"/>
      <c r="V270" s="400"/>
      <c r="W270" s="400"/>
      <c r="X270" s="401"/>
      <c r="Y270" s="394">
        <v>120</v>
      </c>
      <c r="Z270" s="394"/>
      <c r="AA270" s="270"/>
      <c r="AB270" s="270"/>
      <c r="AC270" s="270"/>
      <c r="AD270" s="233">
        <v>0.1</v>
      </c>
      <c r="AE270" s="233">
        <f t="shared" si="18"/>
        <v>0.27500000000000002</v>
      </c>
      <c r="AF270" s="234">
        <v>33</v>
      </c>
      <c r="AG270" s="234">
        <f t="shared" si="16"/>
        <v>87</v>
      </c>
      <c r="AH270" s="390">
        <f t="shared" si="17"/>
        <v>44198910.222500011</v>
      </c>
      <c r="AI270" s="390"/>
      <c r="AJ270" s="390"/>
      <c r="AK270" s="390"/>
      <c r="AL270" s="390"/>
      <c r="AN270" s="235"/>
    </row>
    <row r="271" spans="1:44" x14ac:dyDescent="0.25">
      <c r="AB271" s="391" t="s">
        <v>693</v>
      </c>
      <c r="AC271" s="391"/>
      <c r="AD271" s="391"/>
      <c r="AE271" s="391"/>
      <c r="AF271" s="391"/>
      <c r="AG271" s="391"/>
      <c r="AH271" s="392">
        <f>SUM(AH265:AL270)</f>
        <v>1686789665.0190556</v>
      </c>
      <c r="AI271" s="393"/>
      <c r="AJ271" s="393"/>
      <c r="AK271" s="393"/>
      <c r="AL271" s="393"/>
    </row>
    <row r="272" spans="1:44" ht="15.75" thickBot="1" x14ac:dyDescent="0.3"/>
    <row r="273" spans="1:39" ht="15.75" thickBot="1" x14ac:dyDescent="0.3">
      <c r="A273" s="236" t="s">
        <v>698</v>
      </c>
      <c r="F273" s="236" t="str">
        <f>+B249</f>
        <v>MANUEL ANTONIO MUÑOZ LEDEZMA</v>
      </c>
      <c r="M273" s="236" t="s">
        <v>699</v>
      </c>
      <c r="T273" s="266" t="s">
        <v>699</v>
      </c>
      <c r="U273" s="385">
        <f>+AB249*((AG249+AI249+AK249)/100)-AH263</f>
        <v>8779348209.5670586</v>
      </c>
      <c r="V273" s="386"/>
      <c r="W273" s="386"/>
      <c r="X273" s="386"/>
      <c r="Y273" s="386"/>
      <c r="Z273" s="387"/>
    </row>
    <row r="274" spans="1:39" ht="15.75" thickBot="1" x14ac:dyDescent="0.3">
      <c r="T274" s="266"/>
    </row>
    <row r="275" spans="1:39" ht="15.75" thickBot="1" x14ac:dyDescent="0.3">
      <c r="A275" s="236" t="s">
        <v>698</v>
      </c>
      <c r="F275" s="236" t="str">
        <f>+B250</f>
        <v>FARITH WILLINTON MORALES VARGAS</v>
      </c>
      <c r="M275" s="236" t="s">
        <v>699</v>
      </c>
      <c r="T275" s="266" t="s">
        <v>699</v>
      </c>
      <c r="U275" s="385">
        <f>+AB250*((AG250+AI250+AK250)/100)-AH271</f>
        <v>8564289131.9809446</v>
      </c>
      <c r="V275" s="386"/>
      <c r="W275" s="386"/>
      <c r="X275" s="386"/>
      <c r="Y275" s="386"/>
      <c r="Z275" s="387"/>
    </row>
    <row r="276" spans="1:39" ht="15.75" thickBot="1" x14ac:dyDescent="0.3">
      <c r="T276" s="266"/>
    </row>
    <row r="277" spans="1:39" ht="15.75" thickBot="1" x14ac:dyDescent="0.3">
      <c r="A277" s="236" t="s">
        <v>698</v>
      </c>
      <c r="F277" s="236" t="str">
        <f>+A242</f>
        <v>CONSORCIO INFRAESTRUCTURA SANTANDER</v>
      </c>
      <c r="M277" s="236" t="s">
        <v>699</v>
      </c>
      <c r="T277" s="266" t="s">
        <v>699</v>
      </c>
      <c r="U277" s="385">
        <f>SUM(U273:Z276)</f>
        <v>17343637341.548004</v>
      </c>
      <c r="V277" s="386"/>
      <c r="W277" s="386"/>
      <c r="X277" s="386"/>
      <c r="Y277" s="386"/>
      <c r="Z277" s="387"/>
      <c r="AB277" s="388" t="str">
        <f>+IF(AG245&lt;=U277,"CUMPLE","NO CUMPLE")</f>
        <v>CUMPLE</v>
      </c>
      <c r="AC277" s="388"/>
      <c r="AD277" s="388"/>
    </row>
    <row r="279" spans="1:39" x14ac:dyDescent="0.25">
      <c r="A279" s="468" t="s">
        <v>654</v>
      </c>
      <c r="B279" s="468"/>
      <c r="C279" s="468"/>
      <c r="D279" s="468"/>
      <c r="E279" s="468"/>
      <c r="F279" s="468"/>
      <c r="G279" s="468"/>
      <c r="H279" s="468"/>
      <c r="I279" s="468"/>
      <c r="J279" s="468"/>
      <c r="K279" s="468"/>
      <c r="L279" s="468"/>
      <c r="M279" s="468"/>
      <c r="N279" s="468"/>
      <c r="O279" s="468"/>
      <c r="P279" s="468"/>
      <c r="Q279" s="468"/>
      <c r="R279" s="468"/>
      <c r="S279" s="468"/>
      <c r="T279" s="468"/>
      <c r="U279" s="468"/>
      <c r="V279" s="468"/>
      <c r="W279" s="468"/>
      <c r="X279" s="468"/>
      <c r="Y279" s="468"/>
      <c r="Z279" s="468"/>
      <c r="AA279" s="468"/>
      <c r="AB279" s="468"/>
      <c r="AC279" s="468"/>
      <c r="AD279" s="468"/>
      <c r="AE279" s="468"/>
      <c r="AF279" s="468"/>
      <c r="AG279" s="468"/>
      <c r="AH279" s="468"/>
      <c r="AI279" s="468"/>
      <c r="AJ279" s="468"/>
      <c r="AK279" s="468"/>
      <c r="AL279" s="468"/>
    </row>
    <row r="280" spans="1:39" x14ac:dyDescent="0.25">
      <c r="A280" s="468">
        <v>9</v>
      </c>
      <c r="B280" s="468"/>
      <c r="C280" s="468"/>
      <c r="D280" s="468"/>
      <c r="E280" s="468"/>
      <c r="F280" s="468"/>
      <c r="G280" s="468"/>
      <c r="H280" s="468"/>
      <c r="I280" s="468"/>
      <c r="J280" s="468"/>
      <c r="K280" s="468"/>
      <c r="L280" s="468"/>
      <c r="M280" s="468"/>
      <c r="N280" s="468"/>
      <c r="O280" s="468"/>
      <c r="P280" s="468"/>
      <c r="Q280" s="468"/>
      <c r="R280" s="468"/>
      <c r="S280" s="468"/>
      <c r="T280" s="468"/>
      <c r="U280" s="468"/>
      <c r="V280" s="468"/>
      <c r="W280" s="468"/>
      <c r="X280" s="468"/>
      <c r="Y280" s="468"/>
      <c r="Z280" s="468"/>
      <c r="AA280" s="468"/>
      <c r="AB280" s="468"/>
      <c r="AC280" s="468"/>
      <c r="AD280" s="468"/>
      <c r="AE280" s="468"/>
      <c r="AF280" s="468"/>
      <c r="AG280" s="468"/>
      <c r="AH280" s="468"/>
      <c r="AI280" s="468"/>
      <c r="AJ280" s="468"/>
      <c r="AK280" s="468"/>
      <c r="AL280" s="468"/>
    </row>
    <row r="281" spans="1:39" x14ac:dyDescent="0.25">
      <c r="A281" s="410" t="s">
        <v>49</v>
      </c>
      <c r="B281" s="410"/>
      <c r="C281" s="410"/>
      <c r="D281" s="410"/>
      <c r="E281" s="410"/>
      <c r="F281" s="410"/>
      <c r="G281" s="410"/>
      <c r="H281" s="410"/>
      <c r="I281" s="410"/>
      <c r="J281" s="410"/>
      <c r="K281" s="410"/>
      <c r="L281" s="410"/>
      <c r="M281" s="410"/>
      <c r="N281" s="410"/>
      <c r="O281" s="410"/>
      <c r="P281" s="410"/>
      <c r="Q281" s="410"/>
      <c r="R281" s="410"/>
      <c r="S281" s="410"/>
      <c r="T281" s="410"/>
      <c r="U281" s="410"/>
      <c r="V281" s="410"/>
      <c r="W281" s="410"/>
      <c r="X281" s="410"/>
      <c r="Y281" s="410"/>
      <c r="Z281" s="410"/>
      <c r="AA281" s="410"/>
      <c r="AB281" s="410"/>
      <c r="AC281" s="410"/>
      <c r="AD281" s="410"/>
      <c r="AE281" s="410"/>
      <c r="AF281" s="410"/>
      <c r="AG281" s="410"/>
      <c r="AH281" s="410"/>
      <c r="AI281" s="410"/>
      <c r="AJ281" s="410"/>
      <c r="AK281" s="410"/>
      <c r="AL281" s="410"/>
    </row>
    <row r="282" spans="1:39" x14ac:dyDescent="0.25">
      <c r="A282" s="410" t="s">
        <v>832</v>
      </c>
      <c r="B282" s="410"/>
      <c r="C282" s="410"/>
      <c r="D282" s="410"/>
      <c r="E282" s="410"/>
      <c r="F282" s="410"/>
      <c r="G282" s="410"/>
      <c r="H282" s="410"/>
      <c r="I282" s="410"/>
      <c r="J282" s="410"/>
      <c r="K282" s="410"/>
      <c r="L282" s="410"/>
      <c r="M282" s="410"/>
      <c r="N282" s="410"/>
      <c r="O282" s="410"/>
      <c r="P282" s="410"/>
      <c r="Q282" s="410"/>
      <c r="R282" s="410"/>
      <c r="S282" s="410"/>
      <c r="T282" s="410"/>
      <c r="U282" s="410"/>
      <c r="V282" s="410"/>
      <c r="W282" s="410"/>
      <c r="X282" s="410"/>
      <c r="Y282" s="410"/>
      <c r="Z282" s="410"/>
      <c r="AA282" s="410"/>
      <c r="AB282" s="410"/>
      <c r="AC282" s="410"/>
      <c r="AD282" s="410"/>
      <c r="AE282" s="410"/>
      <c r="AF282" s="410"/>
      <c r="AG282" s="410"/>
      <c r="AH282" s="410"/>
      <c r="AI282" s="410"/>
      <c r="AJ282" s="410"/>
      <c r="AK282" s="410"/>
      <c r="AL282" s="410"/>
    </row>
    <row r="284" spans="1:39" s="217" customFormat="1" ht="30" customHeight="1" x14ac:dyDescent="0.2">
      <c r="A284" s="463" t="s">
        <v>655</v>
      </c>
      <c r="B284" s="463"/>
      <c r="C284" s="463"/>
      <c r="D284" s="463"/>
      <c r="E284" s="463"/>
      <c r="F284" s="463"/>
      <c r="G284" s="463"/>
      <c r="H284" s="463"/>
      <c r="I284" s="464">
        <v>8634189187</v>
      </c>
      <c r="J284" s="464"/>
      <c r="K284" s="464"/>
      <c r="L284" s="464"/>
      <c r="M284" s="464"/>
      <c r="N284" s="464"/>
      <c r="O284" s="439" t="s">
        <v>656</v>
      </c>
      <c r="P284" s="439"/>
      <c r="Q284" s="439"/>
      <c r="R284" s="439"/>
      <c r="S284" s="439"/>
      <c r="T284" s="439"/>
      <c r="U284" s="443">
        <v>12</v>
      </c>
      <c r="V284" s="443"/>
      <c r="W284" s="443"/>
      <c r="X284" s="443"/>
      <c r="Y284" s="439" t="s">
        <v>657</v>
      </c>
      <c r="Z284" s="439"/>
      <c r="AA284" s="439"/>
      <c r="AB284" s="439"/>
      <c r="AC284" s="439"/>
      <c r="AD284" s="439"/>
      <c r="AE284" s="439"/>
      <c r="AF284" s="439"/>
      <c r="AG284" s="464">
        <f>IF(U284&gt;12,(I284-I285)/U284*12,I284-I285)</f>
        <v>8634189187</v>
      </c>
      <c r="AH284" s="464"/>
      <c r="AI284" s="464"/>
      <c r="AJ284" s="464"/>
      <c r="AK284" s="464"/>
      <c r="AL284" s="464"/>
    </row>
    <row r="285" spans="1:39" s="217" customFormat="1" ht="30" customHeight="1" x14ac:dyDescent="0.2">
      <c r="A285" s="463" t="s">
        <v>658</v>
      </c>
      <c r="B285" s="463"/>
      <c r="C285" s="463"/>
      <c r="D285" s="463"/>
      <c r="E285" s="463"/>
      <c r="F285" s="463"/>
      <c r="G285" s="463"/>
      <c r="H285" s="463"/>
      <c r="I285" s="464">
        <v>0</v>
      </c>
      <c r="J285" s="464"/>
      <c r="K285" s="464"/>
      <c r="L285" s="464"/>
      <c r="M285" s="464"/>
      <c r="N285" s="464"/>
      <c r="O285" s="439" t="s">
        <v>659</v>
      </c>
      <c r="P285" s="439"/>
      <c r="Q285" s="439"/>
      <c r="R285" s="439"/>
      <c r="S285" s="439"/>
      <c r="T285" s="439"/>
      <c r="U285" s="464">
        <v>2974.7</v>
      </c>
      <c r="V285" s="464"/>
      <c r="W285" s="464"/>
      <c r="X285" s="464"/>
      <c r="Y285" s="443" t="s">
        <v>660</v>
      </c>
      <c r="Z285" s="443"/>
      <c r="AA285" s="443"/>
      <c r="AB285" s="443"/>
      <c r="AC285" s="443"/>
      <c r="AD285" s="443"/>
      <c r="AE285" s="443"/>
      <c r="AF285" s="443"/>
      <c r="AG285" s="465">
        <f>U285*125000</f>
        <v>371837500</v>
      </c>
      <c r="AH285" s="466"/>
      <c r="AI285" s="466"/>
      <c r="AJ285" s="466"/>
      <c r="AK285" s="466"/>
      <c r="AL285" s="467"/>
    </row>
    <row r="286" spans="1:39" s="222" customFormat="1" ht="7.5" customHeight="1" x14ac:dyDescent="0.25">
      <c r="A286" s="269"/>
      <c r="B286" s="269"/>
      <c r="C286" s="269"/>
      <c r="D286" s="269"/>
      <c r="E286" s="269"/>
      <c r="F286" s="269"/>
      <c r="G286" s="219"/>
      <c r="H286" s="219"/>
      <c r="I286" s="219"/>
      <c r="J286" s="219"/>
      <c r="K286" s="219"/>
      <c r="L286" s="219"/>
      <c r="M286" s="220"/>
      <c r="N286" s="220"/>
      <c r="O286" s="220"/>
      <c r="P286" s="220"/>
      <c r="Q286" s="220"/>
      <c r="R286" s="269"/>
      <c r="S286" s="220"/>
      <c r="T286" s="220"/>
      <c r="U286" s="220"/>
      <c r="V286" s="220"/>
      <c r="W286" s="220"/>
      <c r="X286" s="221"/>
      <c r="Y286" s="221"/>
      <c r="Z286" s="220"/>
      <c r="AA286" s="220"/>
      <c r="AB286" s="220"/>
      <c r="AC286" s="220"/>
      <c r="AD286" s="220"/>
      <c r="AE286" s="220"/>
      <c r="AF286" s="220"/>
      <c r="AG286" s="219"/>
      <c r="AH286" s="219"/>
      <c r="AI286" s="219"/>
      <c r="AJ286" s="219"/>
      <c r="AK286" s="219"/>
      <c r="AL286" s="219"/>
    </row>
    <row r="287" spans="1:39" s="281" customFormat="1" ht="75" customHeight="1" x14ac:dyDescent="0.25">
      <c r="A287" s="223" t="s">
        <v>661</v>
      </c>
      <c r="B287" s="443" t="s">
        <v>662</v>
      </c>
      <c r="C287" s="443"/>
      <c r="D287" s="443"/>
      <c r="E287" s="443"/>
      <c r="F287" s="443"/>
      <c r="G287" s="443"/>
      <c r="H287" s="443"/>
      <c r="I287" s="443"/>
      <c r="J287" s="458" t="s">
        <v>663</v>
      </c>
      <c r="K287" s="459"/>
      <c r="L287" s="460" t="s">
        <v>664</v>
      </c>
      <c r="M287" s="460"/>
      <c r="N287" s="460"/>
      <c r="O287" s="460"/>
      <c r="P287" s="460"/>
      <c r="Q287" s="461" t="s">
        <v>665</v>
      </c>
      <c r="R287" s="461"/>
      <c r="S287" s="439" t="s">
        <v>666</v>
      </c>
      <c r="T287" s="439"/>
      <c r="U287" s="461" t="s">
        <v>667</v>
      </c>
      <c r="V287" s="461"/>
      <c r="W287" s="439" t="s">
        <v>668</v>
      </c>
      <c r="X287" s="439"/>
      <c r="Y287" s="439"/>
      <c r="Z287" s="439"/>
      <c r="AA287" s="439"/>
      <c r="AB287" s="439" t="s">
        <v>669</v>
      </c>
      <c r="AC287" s="439"/>
      <c r="AD287" s="439"/>
      <c r="AE287" s="439"/>
      <c r="AF287" s="439"/>
      <c r="AG287" s="462" t="s">
        <v>670</v>
      </c>
      <c r="AH287" s="462"/>
      <c r="AI287" s="462" t="s">
        <v>671</v>
      </c>
      <c r="AJ287" s="462"/>
      <c r="AK287" s="462" t="s">
        <v>672</v>
      </c>
      <c r="AL287" s="462"/>
    </row>
    <row r="288" spans="1:39" x14ac:dyDescent="0.25">
      <c r="A288" s="225">
        <v>1</v>
      </c>
      <c r="B288" s="410" t="s">
        <v>929</v>
      </c>
      <c r="C288" s="410"/>
      <c r="D288" s="410"/>
      <c r="E288" s="410"/>
      <c r="F288" s="410"/>
      <c r="G288" s="410"/>
      <c r="H288" s="410"/>
      <c r="I288" s="410"/>
      <c r="J288" s="411">
        <v>0.7</v>
      </c>
      <c r="K288" s="412"/>
      <c r="L288" s="416">
        <f>18932.14*737717</f>
        <v>13966561524.379999</v>
      </c>
      <c r="M288" s="416"/>
      <c r="N288" s="416"/>
      <c r="O288" s="416"/>
      <c r="P288" s="416"/>
      <c r="Q288" s="470">
        <f>+L288/(I$284*J288)</f>
        <v>2.310840116771498</v>
      </c>
      <c r="R288" s="470"/>
      <c r="S288" s="471">
        <v>24.23</v>
      </c>
      <c r="T288" s="415"/>
      <c r="U288" s="415">
        <v>5</v>
      </c>
      <c r="V288" s="415"/>
      <c r="W288" s="593">
        <v>0</v>
      </c>
      <c r="X288" s="593"/>
      <c r="Y288" s="593"/>
      <c r="Z288" s="593"/>
      <c r="AA288" s="593"/>
      <c r="AB288" s="409">
        <f>+IF(W288&lt;AG$285,AG$285,W288)</f>
        <v>371837500</v>
      </c>
      <c r="AC288" s="409"/>
      <c r="AD288" s="409"/>
      <c r="AE288" s="409"/>
      <c r="AF288" s="409"/>
      <c r="AG288" s="408">
        <f>IF(Q288&gt;=0,IF(Q288&lt;=3,60,IF(Q288&lt;=6,80,IF(Q288&lt;=10,100,120))))</f>
        <v>60</v>
      </c>
      <c r="AH288" s="408"/>
      <c r="AI288" s="408">
        <f>IF(S288&gt;=0,IF(S288&lt;0.5,20,IF(S288&lt;0.75,25,IF(S288&lt;1,30,IF(S288&lt;1.5,35,40)))))</f>
        <v>40</v>
      </c>
      <c r="AJ288" s="408"/>
      <c r="AK288" s="408">
        <f>IF(U288&gt;=1,IF(U288&lt;=5,20,IF(U288&lt;=10,30,40)))</f>
        <v>20</v>
      </c>
      <c r="AL288" s="408"/>
      <c r="AM288" s="216" t="s">
        <v>931</v>
      </c>
    </row>
    <row r="289" spans="1:42" x14ac:dyDescent="0.25">
      <c r="A289" s="225">
        <v>2</v>
      </c>
      <c r="B289" s="410" t="s">
        <v>930</v>
      </c>
      <c r="C289" s="410"/>
      <c r="D289" s="410"/>
      <c r="E289" s="410"/>
      <c r="F289" s="410"/>
      <c r="G289" s="410"/>
      <c r="H289" s="410"/>
      <c r="I289" s="410"/>
      <c r="J289" s="411">
        <v>0.3</v>
      </c>
      <c r="K289" s="412"/>
      <c r="L289" s="416">
        <f>4420.98*737717</f>
        <v>3261432102.6599998</v>
      </c>
      <c r="M289" s="416"/>
      <c r="N289" s="416"/>
      <c r="O289" s="416"/>
      <c r="P289" s="416"/>
      <c r="Q289" s="470">
        <f>+L289/(I$284*J289)</f>
        <v>1.2591153734004925</v>
      </c>
      <c r="R289" s="470"/>
      <c r="S289" s="471">
        <v>3.82</v>
      </c>
      <c r="T289" s="415"/>
      <c r="U289" s="415">
        <v>3</v>
      </c>
      <c r="V289" s="415"/>
      <c r="W289" s="593">
        <v>0</v>
      </c>
      <c r="X289" s="593"/>
      <c r="Y289" s="593"/>
      <c r="Z289" s="593"/>
      <c r="AA289" s="593"/>
      <c r="AB289" s="409">
        <f>+IF(W289&lt;AG$285,AG$285,W289)</f>
        <v>371837500</v>
      </c>
      <c r="AC289" s="409"/>
      <c r="AD289" s="409"/>
      <c r="AE289" s="409"/>
      <c r="AF289" s="409"/>
      <c r="AG289" s="408">
        <f>IF(Q289&gt;=0,IF(Q289&lt;=3,60,IF(Q289&lt;=6,80,IF(Q289&lt;=10,100,120))))</f>
        <v>60</v>
      </c>
      <c r="AH289" s="408"/>
      <c r="AI289" s="408">
        <f>IF(S289&gt;=0,IF(S289&lt;0.5,20,IF(S289&lt;0.75,25,IF(S289&lt;1,30,IF(S289&lt;1.5,35,40)))))</f>
        <v>40</v>
      </c>
      <c r="AJ289" s="408"/>
      <c r="AK289" s="408">
        <f>IF(U289&gt;=1,IF(U289&lt;=5,20,IF(U289&lt;=10,30,40)))</f>
        <v>20</v>
      </c>
      <c r="AL289" s="408"/>
      <c r="AM289" s="216" t="s">
        <v>931</v>
      </c>
      <c r="AN289" s="281"/>
    </row>
    <row r="290" spans="1:42" x14ac:dyDescent="0.25">
      <c r="A290" s="225">
        <v>3</v>
      </c>
      <c r="B290" s="410"/>
      <c r="C290" s="410"/>
      <c r="D290" s="410"/>
      <c r="E290" s="410"/>
      <c r="F290" s="410"/>
      <c r="G290" s="410"/>
      <c r="H290" s="410"/>
      <c r="I290" s="410"/>
      <c r="J290" s="411"/>
      <c r="K290" s="412"/>
      <c r="L290" s="416"/>
      <c r="M290" s="416"/>
      <c r="N290" s="416"/>
      <c r="O290" s="416"/>
      <c r="P290" s="416"/>
      <c r="Q290" s="470"/>
      <c r="R290" s="470"/>
      <c r="S290" s="415"/>
      <c r="T290" s="415"/>
      <c r="U290" s="415"/>
      <c r="V290" s="415"/>
      <c r="W290" s="409"/>
      <c r="X290" s="409"/>
      <c r="Y290" s="409"/>
      <c r="Z290" s="409"/>
      <c r="AA290" s="409"/>
      <c r="AB290" s="409"/>
      <c r="AC290" s="409"/>
      <c r="AD290" s="409"/>
      <c r="AE290" s="409"/>
      <c r="AF290" s="409"/>
      <c r="AG290" s="408"/>
      <c r="AH290" s="408"/>
      <c r="AI290" s="408"/>
      <c r="AJ290" s="408"/>
      <c r="AK290" s="408"/>
      <c r="AL290" s="408"/>
      <c r="AN290" s="281"/>
    </row>
    <row r="291" spans="1:42" ht="15.75" thickBot="1" x14ac:dyDescent="0.3"/>
    <row r="292" spans="1:42" ht="15" customHeight="1" x14ac:dyDescent="0.25">
      <c r="A292" s="417" t="s">
        <v>676</v>
      </c>
      <c r="B292" s="418"/>
      <c r="C292" s="418"/>
      <c r="D292" s="418"/>
      <c r="E292" s="423" t="s">
        <v>677</v>
      </c>
      <c r="F292" s="418"/>
      <c r="G292" s="418"/>
      <c r="H292" s="424"/>
      <c r="I292" s="429" t="s">
        <v>678</v>
      </c>
      <c r="J292" s="430"/>
      <c r="K292" s="430"/>
      <c r="L292" s="430"/>
      <c r="M292" s="430"/>
      <c r="N292" s="430"/>
      <c r="O292" s="430"/>
      <c r="P292" s="431"/>
      <c r="Q292" s="429" t="s">
        <v>679</v>
      </c>
      <c r="R292" s="430"/>
      <c r="S292" s="430"/>
      <c r="T292" s="431"/>
      <c r="U292" s="423" t="s">
        <v>11</v>
      </c>
      <c r="V292" s="418"/>
      <c r="W292" s="418"/>
      <c r="X292" s="424"/>
      <c r="Y292" s="438" t="s">
        <v>680</v>
      </c>
      <c r="Z292" s="438"/>
      <c r="AA292" s="442" t="s">
        <v>681</v>
      </c>
      <c r="AB292" s="442"/>
      <c r="AC292" s="442"/>
      <c r="AD292" s="444" t="s">
        <v>682</v>
      </c>
      <c r="AE292" s="447" t="s">
        <v>683</v>
      </c>
      <c r="AF292" s="447"/>
      <c r="AG292" s="447"/>
      <c r="AH292" s="447"/>
      <c r="AI292" s="447"/>
      <c r="AJ292" s="447"/>
      <c r="AK292" s="447"/>
      <c r="AL292" s="448"/>
    </row>
    <row r="293" spans="1:42" ht="15" customHeight="1" x14ac:dyDescent="0.25">
      <c r="A293" s="419"/>
      <c r="B293" s="420"/>
      <c r="C293" s="420"/>
      <c r="D293" s="420"/>
      <c r="E293" s="425"/>
      <c r="F293" s="420"/>
      <c r="G293" s="420"/>
      <c r="H293" s="426"/>
      <c r="I293" s="432"/>
      <c r="J293" s="433"/>
      <c r="K293" s="433"/>
      <c r="L293" s="433"/>
      <c r="M293" s="433"/>
      <c r="N293" s="433"/>
      <c r="O293" s="433"/>
      <c r="P293" s="434"/>
      <c r="Q293" s="432"/>
      <c r="R293" s="433"/>
      <c r="S293" s="433"/>
      <c r="T293" s="434"/>
      <c r="U293" s="425"/>
      <c r="V293" s="420"/>
      <c r="W293" s="420"/>
      <c r="X293" s="426"/>
      <c r="Y293" s="439"/>
      <c r="Z293" s="439"/>
      <c r="AA293" s="443"/>
      <c r="AB293" s="443"/>
      <c r="AC293" s="443"/>
      <c r="AD293" s="445"/>
      <c r="AE293" s="449" t="s">
        <v>684</v>
      </c>
      <c r="AF293" s="452" t="s">
        <v>685</v>
      </c>
      <c r="AG293" s="452" t="s">
        <v>686</v>
      </c>
      <c r="AH293" s="439" t="s">
        <v>687</v>
      </c>
      <c r="AI293" s="439"/>
      <c r="AJ293" s="439"/>
      <c r="AK293" s="439"/>
      <c r="AL293" s="455"/>
    </row>
    <row r="294" spans="1:42" ht="15" customHeight="1" x14ac:dyDescent="0.25">
      <c r="A294" s="419"/>
      <c r="B294" s="420"/>
      <c r="C294" s="420"/>
      <c r="D294" s="420"/>
      <c r="E294" s="425"/>
      <c r="F294" s="420"/>
      <c r="G294" s="420"/>
      <c r="H294" s="426"/>
      <c r="I294" s="432"/>
      <c r="J294" s="433"/>
      <c r="K294" s="433"/>
      <c r="L294" s="433"/>
      <c r="M294" s="433"/>
      <c r="N294" s="433"/>
      <c r="O294" s="433"/>
      <c r="P294" s="434"/>
      <c r="Q294" s="432"/>
      <c r="R294" s="433"/>
      <c r="S294" s="433"/>
      <c r="T294" s="434"/>
      <c r="U294" s="425"/>
      <c r="V294" s="420"/>
      <c r="W294" s="420"/>
      <c r="X294" s="426"/>
      <c r="Y294" s="439"/>
      <c r="Z294" s="439"/>
      <c r="AA294" s="443"/>
      <c r="AB294" s="443"/>
      <c r="AC294" s="443"/>
      <c r="AD294" s="445"/>
      <c r="AE294" s="449"/>
      <c r="AF294" s="452"/>
      <c r="AG294" s="452"/>
      <c r="AH294" s="439"/>
      <c r="AI294" s="439"/>
      <c r="AJ294" s="439"/>
      <c r="AK294" s="439"/>
      <c r="AL294" s="455"/>
    </row>
    <row r="295" spans="1:42" ht="15" customHeight="1" x14ac:dyDescent="0.25">
      <c r="A295" s="419"/>
      <c r="B295" s="420"/>
      <c r="C295" s="420"/>
      <c r="D295" s="420"/>
      <c r="E295" s="425"/>
      <c r="F295" s="420"/>
      <c r="G295" s="420"/>
      <c r="H295" s="426"/>
      <c r="I295" s="432"/>
      <c r="J295" s="433"/>
      <c r="K295" s="433"/>
      <c r="L295" s="433"/>
      <c r="M295" s="433"/>
      <c r="N295" s="433"/>
      <c r="O295" s="433"/>
      <c r="P295" s="434"/>
      <c r="Q295" s="432"/>
      <c r="R295" s="433"/>
      <c r="S295" s="433"/>
      <c r="T295" s="434"/>
      <c r="U295" s="425"/>
      <c r="V295" s="420"/>
      <c r="W295" s="420"/>
      <c r="X295" s="426"/>
      <c r="Y295" s="439"/>
      <c r="Z295" s="439"/>
      <c r="AA295" s="405" t="s">
        <v>688</v>
      </c>
      <c r="AB295" s="405" t="s">
        <v>689</v>
      </c>
      <c r="AC295" s="405" t="s">
        <v>690</v>
      </c>
      <c r="AD295" s="445"/>
      <c r="AE295" s="449"/>
      <c r="AF295" s="452"/>
      <c r="AG295" s="452"/>
      <c r="AH295" s="439"/>
      <c r="AI295" s="439"/>
      <c r="AJ295" s="439"/>
      <c r="AK295" s="439"/>
      <c r="AL295" s="455"/>
    </row>
    <row r="296" spans="1:42" ht="15" customHeight="1" x14ac:dyDescent="0.25">
      <c r="A296" s="419"/>
      <c r="B296" s="420"/>
      <c r="C296" s="420"/>
      <c r="D296" s="420"/>
      <c r="E296" s="425"/>
      <c r="F296" s="420"/>
      <c r="G296" s="420"/>
      <c r="H296" s="426"/>
      <c r="I296" s="432"/>
      <c r="J296" s="433"/>
      <c r="K296" s="433"/>
      <c r="L296" s="433"/>
      <c r="M296" s="433"/>
      <c r="N296" s="433"/>
      <c r="O296" s="433"/>
      <c r="P296" s="434"/>
      <c r="Q296" s="432"/>
      <c r="R296" s="433"/>
      <c r="S296" s="433"/>
      <c r="T296" s="434"/>
      <c r="U296" s="425"/>
      <c r="V296" s="420"/>
      <c r="W296" s="420"/>
      <c r="X296" s="426"/>
      <c r="Y296" s="440"/>
      <c r="Z296" s="440"/>
      <c r="AA296" s="406"/>
      <c r="AB296" s="406"/>
      <c r="AC296" s="406"/>
      <c r="AD296" s="445"/>
      <c r="AE296" s="450"/>
      <c r="AF296" s="453"/>
      <c r="AG296" s="453"/>
      <c r="AH296" s="440"/>
      <c r="AI296" s="440"/>
      <c r="AJ296" s="440"/>
      <c r="AK296" s="440"/>
      <c r="AL296" s="456"/>
    </row>
    <row r="297" spans="1:42" ht="15.75" thickBot="1" x14ac:dyDescent="0.3">
      <c r="A297" s="421"/>
      <c r="B297" s="422"/>
      <c r="C297" s="422"/>
      <c r="D297" s="422"/>
      <c r="E297" s="427"/>
      <c r="F297" s="422"/>
      <c r="G297" s="422"/>
      <c r="H297" s="428"/>
      <c r="I297" s="435"/>
      <c r="J297" s="436"/>
      <c r="K297" s="436"/>
      <c r="L297" s="436"/>
      <c r="M297" s="436"/>
      <c r="N297" s="436"/>
      <c r="O297" s="436"/>
      <c r="P297" s="437"/>
      <c r="Q297" s="435"/>
      <c r="R297" s="436"/>
      <c r="S297" s="436"/>
      <c r="T297" s="437"/>
      <c r="U297" s="427"/>
      <c r="V297" s="422"/>
      <c r="W297" s="422"/>
      <c r="X297" s="428"/>
      <c r="Y297" s="441"/>
      <c r="Z297" s="441"/>
      <c r="AA297" s="407"/>
      <c r="AB297" s="407"/>
      <c r="AC297" s="407"/>
      <c r="AD297" s="446"/>
      <c r="AE297" s="451"/>
      <c r="AF297" s="454"/>
      <c r="AG297" s="454"/>
      <c r="AH297" s="441"/>
      <c r="AI297" s="441"/>
      <c r="AJ297" s="441"/>
      <c r="AK297" s="441"/>
      <c r="AL297" s="457"/>
    </row>
    <row r="298" spans="1:42" s="222" customFormat="1" x14ac:dyDescent="0.25">
      <c r="A298" s="226" t="s">
        <v>691</v>
      </c>
      <c r="B298" s="269"/>
      <c r="C298" s="269"/>
      <c r="D298" s="269"/>
      <c r="E298" s="268"/>
      <c r="F298" s="268"/>
      <c r="G298" s="268"/>
      <c r="H298" s="226" t="str">
        <f>+B288</f>
        <v>JUAN CARLOS CANENCIO SANCHEZ</v>
      </c>
      <c r="I298" s="269"/>
      <c r="J298" s="269"/>
      <c r="K298" s="269"/>
      <c r="L298" s="269"/>
      <c r="M298" s="269"/>
      <c r="N298" s="269"/>
      <c r="O298" s="269"/>
      <c r="P298" s="269"/>
      <c r="Q298" s="269"/>
      <c r="R298" s="269"/>
      <c r="S298" s="268"/>
      <c r="T298" s="268"/>
      <c r="U298" s="268"/>
      <c r="V298" s="268"/>
      <c r="W298" s="268"/>
      <c r="X298" s="268"/>
      <c r="Y298" s="268"/>
      <c r="Z298" s="268"/>
      <c r="AA298" s="228"/>
      <c r="AB298" s="228"/>
      <c r="AC298" s="228"/>
      <c r="AD298" s="229"/>
      <c r="AE298" s="230"/>
      <c r="AF298" s="231"/>
      <c r="AG298" s="231"/>
      <c r="AH298" s="268"/>
      <c r="AI298" s="268"/>
      <c r="AJ298" s="268"/>
      <c r="AK298" s="268"/>
      <c r="AL298" s="268"/>
    </row>
    <row r="299" spans="1:42" ht="39.950000000000003" customHeight="1" x14ac:dyDescent="0.25">
      <c r="A299" s="394"/>
      <c r="B299" s="394"/>
      <c r="C299" s="394"/>
      <c r="D299" s="394"/>
      <c r="E299" s="394"/>
      <c r="F299" s="394"/>
      <c r="G299" s="394"/>
      <c r="H299" s="394"/>
      <c r="I299" s="394"/>
      <c r="J299" s="394"/>
      <c r="K299" s="394"/>
      <c r="L299" s="394"/>
      <c r="M299" s="394"/>
      <c r="N299" s="394"/>
      <c r="O299" s="394"/>
      <c r="P299" s="394"/>
      <c r="Q299" s="396">
        <v>126000000</v>
      </c>
      <c r="R299" s="397"/>
      <c r="S299" s="397"/>
      <c r="T299" s="398"/>
      <c r="U299" s="399">
        <v>42732</v>
      </c>
      <c r="V299" s="400"/>
      <c r="W299" s="400"/>
      <c r="X299" s="401"/>
      <c r="Y299" s="394">
        <v>60</v>
      </c>
      <c r="Z299" s="394"/>
      <c r="AA299" s="270"/>
      <c r="AB299" s="270"/>
      <c r="AC299" s="270" t="s">
        <v>697</v>
      </c>
      <c r="AD299" s="233">
        <v>0.99</v>
      </c>
      <c r="AE299" s="233">
        <f>+AF299/Y299</f>
        <v>1</v>
      </c>
      <c r="AF299" s="234">
        <f>+Y299-AG299</f>
        <v>60</v>
      </c>
      <c r="AG299" s="234">
        <v>0</v>
      </c>
      <c r="AH299" s="390">
        <f>+(Q299/Y299)*AD299*AG299</f>
        <v>0</v>
      </c>
      <c r="AI299" s="390"/>
      <c r="AJ299" s="390"/>
      <c r="AK299" s="390"/>
      <c r="AL299" s="390"/>
    </row>
    <row r="300" spans="1:42" ht="39.950000000000003" customHeight="1" x14ac:dyDescent="0.25">
      <c r="A300" s="394"/>
      <c r="B300" s="394"/>
      <c r="C300" s="394"/>
      <c r="D300" s="394"/>
      <c r="E300" s="394"/>
      <c r="F300" s="394"/>
      <c r="G300" s="394"/>
      <c r="H300" s="394"/>
      <c r="I300" s="394"/>
      <c r="J300" s="394"/>
      <c r="K300" s="394"/>
      <c r="L300" s="394"/>
      <c r="M300" s="394"/>
      <c r="N300" s="394"/>
      <c r="O300" s="394"/>
      <c r="P300" s="394"/>
      <c r="Q300" s="396">
        <v>1212914713</v>
      </c>
      <c r="R300" s="397"/>
      <c r="S300" s="397"/>
      <c r="T300" s="398"/>
      <c r="U300" s="399">
        <v>42484</v>
      </c>
      <c r="V300" s="400"/>
      <c r="W300" s="400"/>
      <c r="X300" s="401"/>
      <c r="Y300" s="394">
        <v>255</v>
      </c>
      <c r="Z300" s="394"/>
      <c r="AA300" s="270"/>
      <c r="AB300" s="270"/>
      <c r="AC300" s="270" t="s">
        <v>697</v>
      </c>
      <c r="AD300" s="233">
        <v>0.05</v>
      </c>
      <c r="AE300" s="233">
        <f>+AF300/Y300</f>
        <v>1</v>
      </c>
      <c r="AF300" s="234">
        <f>+Y300-AG300</f>
        <v>255</v>
      </c>
      <c r="AG300" s="234">
        <v>0</v>
      </c>
      <c r="AH300" s="390">
        <f>+(Q300/Y300)*AD300*AG300</f>
        <v>0</v>
      </c>
      <c r="AI300" s="390"/>
      <c r="AJ300" s="390"/>
      <c r="AK300" s="390"/>
      <c r="AL300" s="390"/>
    </row>
    <row r="301" spans="1:42" x14ac:dyDescent="0.25">
      <c r="AB301" s="391" t="s">
        <v>693</v>
      </c>
      <c r="AC301" s="391"/>
      <c r="AD301" s="391"/>
      <c r="AE301" s="391"/>
      <c r="AF301" s="391"/>
      <c r="AG301" s="391"/>
      <c r="AH301" s="392">
        <f>SUM(AH299:AL300)</f>
        <v>0</v>
      </c>
      <c r="AI301" s="393"/>
      <c r="AJ301" s="393"/>
      <c r="AK301" s="393"/>
      <c r="AL301" s="393"/>
    </row>
    <row r="302" spans="1:42" s="222" customFormat="1" x14ac:dyDescent="0.25">
      <c r="A302" s="226" t="s">
        <v>691</v>
      </c>
      <c r="B302" s="269"/>
      <c r="C302" s="269"/>
      <c r="D302" s="269"/>
      <c r="E302" s="268"/>
      <c r="F302" s="268"/>
      <c r="G302" s="268"/>
      <c r="H302" s="226" t="str">
        <f>+B289</f>
        <v>INVERSIONES CLH S.A.</v>
      </c>
      <c r="I302" s="269"/>
      <c r="J302" s="269"/>
      <c r="K302" s="269"/>
      <c r="L302" s="269"/>
      <c r="M302" s="269"/>
      <c r="N302" s="269"/>
      <c r="O302" s="269"/>
      <c r="P302" s="269"/>
      <c r="Q302" s="269"/>
      <c r="R302" s="269"/>
      <c r="S302" s="268"/>
      <c r="T302" s="268"/>
      <c r="U302" s="268"/>
      <c r="V302" s="268"/>
      <c r="W302" s="268"/>
      <c r="X302" s="268"/>
      <c r="Y302" s="268"/>
      <c r="Z302" s="268"/>
      <c r="AA302" s="228"/>
      <c r="AB302" s="228"/>
      <c r="AC302" s="228"/>
      <c r="AD302" s="229"/>
      <c r="AE302" s="230"/>
      <c r="AF302" s="231"/>
      <c r="AG302" s="231"/>
      <c r="AH302" s="268"/>
      <c r="AI302" s="268"/>
      <c r="AJ302" s="268"/>
      <c r="AK302" s="268"/>
      <c r="AL302" s="268"/>
    </row>
    <row r="303" spans="1:42" ht="39.950000000000003" customHeight="1" x14ac:dyDescent="0.25">
      <c r="A303" s="394"/>
      <c r="B303" s="394"/>
      <c r="C303" s="394"/>
      <c r="D303" s="394"/>
      <c r="E303" s="394"/>
      <c r="F303" s="394"/>
      <c r="G303" s="394"/>
      <c r="H303" s="394"/>
      <c r="I303" s="394"/>
      <c r="J303" s="394"/>
      <c r="K303" s="394"/>
      <c r="L303" s="394"/>
      <c r="M303" s="394"/>
      <c r="N303" s="394"/>
      <c r="O303" s="394"/>
      <c r="P303" s="394"/>
      <c r="Q303" s="396">
        <v>647294711</v>
      </c>
      <c r="R303" s="397"/>
      <c r="S303" s="397"/>
      <c r="T303" s="398"/>
      <c r="U303" s="399">
        <v>42293</v>
      </c>
      <c r="V303" s="400"/>
      <c r="W303" s="400"/>
      <c r="X303" s="401"/>
      <c r="Y303" s="394">
        <v>120</v>
      </c>
      <c r="Z303" s="394"/>
      <c r="AA303" s="270"/>
      <c r="AB303" s="270" t="s">
        <v>697</v>
      </c>
      <c r="AC303" s="270"/>
      <c r="AD303" s="233">
        <v>0.6</v>
      </c>
      <c r="AE303" s="233">
        <f>+AF303/Y303</f>
        <v>8.3333333333333329E-2</v>
      </c>
      <c r="AF303" s="234">
        <v>10</v>
      </c>
      <c r="AG303" s="234">
        <f>+Y303-AF303</f>
        <v>110</v>
      </c>
      <c r="AH303" s="390">
        <f>+(Q303/Y303)*AD303*AG303</f>
        <v>356012091.05000001</v>
      </c>
      <c r="AI303" s="390"/>
      <c r="AJ303" s="390"/>
      <c r="AK303" s="390"/>
      <c r="AL303" s="390"/>
      <c r="AN303" s="235">
        <v>42293</v>
      </c>
      <c r="AO303" s="284">
        <v>42963</v>
      </c>
      <c r="AP303" s="302">
        <f>+AO303-AN303</f>
        <v>670</v>
      </c>
    </row>
    <row r="304" spans="1:42" ht="39.950000000000003" customHeight="1" x14ac:dyDescent="0.25">
      <c r="A304" s="394"/>
      <c r="B304" s="394"/>
      <c r="C304" s="394"/>
      <c r="D304" s="394"/>
      <c r="E304" s="394"/>
      <c r="F304" s="394"/>
      <c r="G304" s="394"/>
      <c r="H304" s="394"/>
      <c r="I304" s="394"/>
      <c r="J304" s="394"/>
      <c r="K304" s="394"/>
      <c r="L304" s="394"/>
      <c r="M304" s="394"/>
      <c r="N304" s="394"/>
      <c r="O304" s="394"/>
      <c r="P304" s="394"/>
      <c r="Q304" s="396">
        <v>239012963</v>
      </c>
      <c r="R304" s="397"/>
      <c r="S304" s="397"/>
      <c r="T304" s="398"/>
      <c r="U304" s="399">
        <v>42815</v>
      </c>
      <c r="V304" s="400"/>
      <c r="W304" s="400"/>
      <c r="X304" s="401"/>
      <c r="Y304" s="394">
        <v>120</v>
      </c>
      <c r="Z304" s="394"/>
      <c r="AA304" s="270" t="s">
        <v>697</v>
      </c>
      <c r="AB304" s="270"/>
      <c r="AC304" s="270"/>
      <c r="AD304" s="233">
        <v>1</v>
      </c>
      <c r="AE304" s="233">
        <f>+AF304/Y304</f>
        <v>1</v>
      </c>
      <c r="AF304" s="234">
        <v>120</v>
      </c>
      <c r="AG304" s="234">
        <v>0</v>
      </c>
      <c r="AH304" s="390">
        <f>+(Q304/Y304)*AD304*AG304</f>
        <v>0</v>
      </c>
      <c r="AI304" s="390"/>
      <c r="AJ304" s="390"/>
      <c r="AK304" s="390"/>
      <c r="AL304" s="390"/>
      <c r="AN304" s="235"/>
    </row>
    <row r="305" spans="1:38" x14ac:dyDescent="0.25">
      <c r="AB305" s="391" t="s">
        <v>693</v>
      </c>
      <c r="AC305" s="391"/>
      <c r="AD305" s="391"/>
      <c r="AE305" s="391"/>
      <c r="AF305" s="391"/>
      <c r="AG305" s="391"/>
      <c r="AH305" s="392">
        <f>SUM(AH303:AL304)</f>
        <v>356012091.05000001</v>
      </c>
      <c r="AI305" s="393"/>
      <c r="AJ305" s="393"/>
      <c r="AK305" s="393"/>
      <c r="AL305" s="393"/>
    </row>
    <row r="306" spans="1:38" ht="15.75" thickBot="1" x14ac:dyDescent="0.3"/>
    <row r="307" spans="1:38" ht="15.75" thickBot="1" x14ac:dyDescent="0.3">
      <c r="A307" s="236" t="s">
        <v>698</v>
      </c>
      <c r="F307" s="236" t="str">
        <f>+B288</f>
        <v>JUAN CARLOS CANENCIO SANCHEZ</v>
      </c>
      <c r="M307" s="236" t="s">
        <v>699</v>
      </c>
      <c r="T307" s="266" t="s">
        <v>699</v>
      </c>
      <c r="U307" s="385">
        <f>+AB288*((AG288+AI288+AK288)/100)-AH301</f>
        <v>446205000</v>
      </c>
      <c r="V307" s="386"/>
      <c r="W307" s="386"/>
      <c r="X307" s="386"/>
      <c r="Y307" s="386"/>
      <c r="Z307" s="387"/>
    </row>
    <row r="308" spans="1:38" ht="15.75" thickBot="1" x14ac:dyDescent="0.3">
      <c r="T308" s="266"/>
    </row>
    <row r="309" spans="1:38" ht="15.75" thickBot="1" x14ac:dyDescent="0.3">
      <c r="A309" s="236" t="s">
        <v>698</v>
      </c>
      <c r="F309" s="236" t="str">
        <f>+B289</f>
        <v>INVERSIONES CLH S.A.</v>
      </c>
      <c r="M309" s="236" t="s">
        <v>699</v>
      </c>
      <c r="T309" s="266" t="s">
        <v>699</v>
      </c>
      <c r="U309" s="385">
        <f>+AB289*((AG289+AI289+AK289)/100)-AH305</f>
        <v>90192908.949999988</v>
      </c>
      <c r="V309" s="386"/>
      <c r="W309" s="386"/>
      <c r="X309" s="386"/>
      <c r="Y309" s="386"/>
      <c r="Z309" s="387"/>
    </row>
    <row r="310" spans="1:38" ht="15.75" thickBot="1" x14ac:dyDescent="0.3">
      <c r="T310" s="266"/>
    </row>
    <row r="311" spans="1:38" ht="15.75" thickBot="1" x14ac:dyDescent="0.3">
      <c r="A311" s="236" t="s">
        <v>698</v>
      </c>
      <c r="F311" s="236" t="str">
        <f>+A281</f>
        <v>CONSORCIO CERDEÑA</v>
      </c>
      <c r="M311" s="236" t="s">
        <v>699</v>
      </c>
      <c r="T311" s="266" t="s">
        <v>699</v>
      </c>
      <c r="U311" s="385">
        <f>SUM(U307:Z310)</f>
        <v>536397908.94999999</v>
      </c>
      <c r="V311" s="386"/>
      <c r="W311" s="386"/>
      <c r="X311" s="386"/>
      <c r="Y311" s="386"/>
      <c r="Z311" s="387"/>
      <c r="AB311" s="388" t="str">
        <f>+IF(AG284&lt;=U311,"CUMPLE","NO CUMPLE")</f>
        <v>NO CUMPLE</v>
      </c>
      <c r="AC311" s="388"/>
      <c r="AD311" s="388"/>
    </row>
    <row r="313" spans="1:38" x14ac:dyDescent="0.25">
      <c r="A313" s="468" t="s">
        <v>654</v>
      </c>
      <c r="B313" s="468"/>
      <c r="C313" s="468"/>
      <c r="D313" s="468"/>
      <c r="E313" s="468"/>
      <c r="F313" s="468"/>
      <c r="G313" s="468"/>
      <c r="H313" s="468"/>
      <c r="I313" s="468"/>
      <c r="J313" s="468"/>
      <c r="K313" s="468"/>
      <c r="L313" s="468"/>
      <c r="M313" s="468"/>
      <c r="N313" s="468"/>
      <c r="O313" s="468"/>
      <c r="P313" s="468"/>
      <c r="Q313" s="468"/>
      <c r="R313" s="468"/>
      <c r="S313" s="468"/>
      <c r="T313" s="468"/>
      <c r="U313" s="468"/>
      <c r="V313" s="468"/>
      <c r="W313" s="468"/>
      <c r="X313" s="468"/>
      <c r="Y313" s="468"/>
      <c r="Z313" s="468"/>
      <c r="AA313" s="468"/>
      <c r="AB313" s="468"/>
      <c r="AC313" s="468"/>
      <c r="AD313" s="468"/>
      <c r="AE313" s="468"/>
      <c r="AF313" s="468"/>
      <c r="AG313" s="468"/>
      <c r="AH313" s="468"/>
      <c r="AI313" s="468"/>
      <c r="AJ313" s="468"/>
      <c r="AK313" s="468"/>
      <c r="AL313" s="468"/>
    </row>
    <row r="314" spans="1:38" x14ac:dyDescent="0.25">
      <c r="A314" s="468">
        <v>10</v>
      </c>
      <c r="B314" s="468"/>
      <c r="C314" s="468"/>
      <c r="D314" s="468"/>
      <c r="E314" s="468"/>
      <c r="F314" s="468"/>
      <c r="G314" s="468"/>
      <c r="H314" s="468"/>
      <c r="I314" s="468"/>
      <c r="J314" s="468"/>
      <c r="K314" s="468"/>
      <c r="L314" s="468"/>
      <c r="M314" s="468"/>
      <c r="N314" s="468"/>
      <c r="O314" s="468"/>
      <c r="P314" s="468"/>
      <c r="Q314" s="468"/>
      <c r="R314" s="468"/>
      <c r="S314" s="468"/>
      <c r="T314" s="468"/>
      <c r="U314" s="468"/>
      <c r="V314" s="468"/>
      <c r="W314" s="468"/>
      <c r="X314" s="468"/>
      <c r="Y314" s="468"/>
      <c r="Z314" s="468"/>
      <c r="AA314" s="468"/>
      <c r="AB314" s="468"/>
      <c r="AC314" s="468"/>
      <c r="AD314" s="468"/>
      <c r="AE314" s="468"/>
      <c r="AF314" s="468"/>
      <c r="AG314" s="468"/>
      <c r="AH314" s="468"/>
      <c r="AI314" s="468"/>
      <c r="AJ314" s="468"/>
      <c r="AK314" s="468"/>
      <c r="AL314" s="468"/>
    </row>
    <row r="315" spans="1:38" x14ac:dyDescent="0.25">
      <c r="A315" s="410" t="s">
        <v>50</v>
      </c>
      <c r="B315" s="410"/>
      <c r="C315" s="410"/>
      <c r="D315" s="410"/>
      <c r="E315" s="410"/>
      <c r="F315" s="410"/>
      <c r="G315" s="410"/>
      <c r="H315" s="410"/>
      <c r="I315" s="410"/>
      <c r="J315" s="410"/>
      <c r="K315" s="410"/>
      <c r="L315" s="410"/>
      <c r="M315" s="410"/>
      <c r="N315" s="410"/>
      <c r="O315" s="410"/>
      <c r="P315" s="410"/>
      <c r="Q315" s="410"/>
      <c r="R315" s="410"/>
      <c r="S315" s="410"/>
      <c r="T315" s="410"/>
      <c r="U315" s="410"/>
      <c r="V315" s="410"/>
      <c r="W315" s="410"/>
      <c r="X315" s="410"/>
      <c r="Y315" s="410"/>
      <c r="Z315" s="410"/>
      <c r="AA315" s="410"/>
      <c r="AB315" s="410"/>
      <c r="AC315" s="410"/>
      <c r="AD315" s="410"/>
      <c r="AE315" s="410"/>
      <c r="AF315" s="410"/>
      <c r="AG315" s="410"/>
      <c r="AH315" s="410"/>
      <c r="AI315" s="410"/>
      <c r="AJ315" s="410"/>
      <c r="AK315" s="410"/>
      <c r="AL315" s="410"/>
    </row>
    <row r="316" spans="1:38" x14ac:dyDescent="0.25">
      <c r="A316" s="410" t="s">
        <v>831</v>
      </c>
      <c r="B316" s="410"/>
      <c r="C316" s="410"/>
      <c r="D316" s="410"/>
      <c r="E316" s="410"/>
      <c r="F316" s="410"/>
      <c r="G316" s="410"/>
      <c r="H316" s="410"/>
      <c r="I316" s="410"/>
      <c r="J316" s="410"/>
      <c r="K316" s="410"/>
      <c r="L316" s="410"/>
      <c r="M316" s="410"/>
      <c r="N316" s="410"/>
      <c r="O316" s="410"/>
      <c r="P316" s="410"/>
      <c r="Q316" s="410"/>
      <c r="R316" s="410"/>
      <c r="S316" s="410"/>
      <c r="T316" s="410"/>
      <c r="U316" s="410"/>
      <c r="V316" s="410"/>
      <c r="W316" s="410"/>
      <c r="X316" s="410"/>
      <c r="Y316" s="410"/>
      <c r="Z316" s="410"/>
      <c r="AA316" s="410"/>
      <c r="AB316" s="410"/>
      <c r="AC316" s="410"/>
      <c r="AD316" s="410"/>
      <c r="AE316" s="410"/>
      <c r="AF316" s="410"/>
      <c r="AG316" s="410"/>
      <c r="AH316" s="410"/>
      <c r="AI316" s="410"/>
      <c r="AJ316" s="410"/>
      <c r="AK316" s="410"/>
      <c r="AL316" s="410"/>
    </row>
    <row r="318" spans="1:38" s="217" customFormat="1" ht="30" customHeight="1" x14ac:dyDescent="0.2">
      <c r="A318" s="463" t="s">
        <v>655</v>
      </c>
      <c r="B318" s="463"/>
      <c r="C318" s="463"/>
      <c r="D318" s="463"/>
      <c r="E318" s="463"/>
      <c r="F318" s="463"/>
      <c r="G318" s="463"/>
      <c r="H318" s="463"/>
      <c r="I318" s="464">
        <v>8634189187</v>
      </c>
      <c r="J318" s="464"/>
      <c r="K318" s="464"/>
      <c r="L318" s="464"/>
      <c r="M318" s="464"/>
      <c r="N318" s="464"/>
      <c r="O318" s="439" t="s">
        <v>656</v>
      </c>
      <c r="P318" s="439"/>
      <c r="Q318" s="439"/>
      <c r="R318" s="439"/>
      <c r="S318" s="439"/>
      <c r="T318" s="439"/>
      <c r="U318" s="443">
        <v>12</v>
      </c>
      <c r="V318" s="443"/>
      <c r="W318" s="443"/>
      <c r="X318" s="443"/>
      <c r="Y318" s="439" t="s">
        <v>657</v>
      </c>
      <c r="Z318" s="439"/>
      <c r="AA318" s="439"/>
      <c r="AB318" s="439"/>
      <c r="AC318" s="439"/>
      <c r="AD318" s="439"/>
      <c r="AE318" s="439"/>
      <c r="AF318" s="439"/>
      <c r="AG318" s="464">
        <f>IF(U318&gt;12,(I318-I319)/U318*12,I318-I319)</f>
        <v>8634189187</v>
      </c>
      <c r="AH318" s="464"/>
      <c r="AI318" s="464"/>
      <c r="AJ318" s="464"/>
      <c r="AK318" s="464"/>
      <c r="AL318" s="464"/>
    </row>
    <row r="319" spans="1:38" s="217" customFormat="1" ht="30" customHeight="1" x14ac:dyDescent="0.2">
      <c r="A319" s="463" t="s">
        <v>658</v>
      </c>
      <c r="B319" s="463"/>
      <c r="C319" s="463"/>
      <c r="D319" s="463"/>
      <c r="E319" s="463"/>
      <c r="F319" s="463"/>
      <c r="G319" s="463"/>
      <c r="H319" s="463"/>
      <c r="I319" s="464">
        <v>0</v>
      </c>
      <c r="J319" s="464"/>
      <c r="K319" s="464"/>
      <c r="L319" s="464"/>
      <c r="M319" s="464"/>
      <c r="N319" s="464"/>
      <c r="O319" s="439" t="s">
        <v>659</v>
      </c>
      <c r="P319" s="439"/>
      <c r="Q319" s="439"/>
      <c r="R319" s="439"/>
      <c r="S319" s="439"/>
      <c r="T319" s="439"/>
      <c r="U319" s="464">
        <v>2974.7</v>
      </c>
      <c r="V319" s="464"/>
      <c r="W319" s="464"/>
      <c r="X319" s="464"/>
      <c r="Y319" s="443" t="s">
        <v>660</v>
      </c>
      <c r="Z319" s="443"/>
      <c r="AA319" s="443"/>
      <c r="AB319" s="443"/>
      <c r="AC319" s="443"/>
      <c r="AD319" s="443"/>
      <c r="AE319" s="443"/>
      <c r="AF319" s="443"/>
      <c r="AG319" s="465">
        <f>U319*125000</f>
        <v>371837500</v>
      </c>
      <c r="AH319" s="466"/>
      <c r="AI319" s="466"/>
      <c r="AJ319" s="466"/>
      <c r="AK319" s="466"/>
      <c r="AL319" s="467"/>
    </row>
    <row r="320" spans="1:38" s="222" customFormat="1" ht="7.5" customHeight="1" x14ac:dyDescent="0.25">
      <c r="A320" s="269"/>
      <c r="B320" s="269"/>
      <c r="C320" s="269"/>
      <c r="D320" s="269"/>
      <c r="E320" s="269"/>
      <c r="F320" s="269"/>
      <c r="G320" s="219"/>
      <c r="H320" s="219"/>
      <c r="I320" s="219"/>
      <c r="J320" s="219"/>
      <c r="K320" s="219"/>
      <c r="L320" s="219"/>
      <c r="M320" s="220"/>
      <c r="N320" s="220"/>
      <c r="O320" s="220"/>
      <c r="P320" s="220"/>
      <c r="Q320" s="220"/>
      <c r="R320" s="269"/>
      <c r="S320" s="220"/>
      <c r="T320" s="220"/>
      <c r="U320" s="220"/>
      <c r="V320" s="220"/>
      <c r="W320" s="220"/>
      <c r="X320" s="221"/>
      <c r="Y320" s="221"/>
      <c r="Z320" s="220"/>
      <c r="AA320" s="220"/>
      <c r="AB320" s="220"/>
      <c r="AC320" s="220"/>
      <c r="AD320" s="220"/>
      <c r="AE320" s="220"/>
      <c r="AF320" s="220"/>
      <c r="AG320" s="219"/>
      <c r="AH320" s="219"/>
      <c r="AI320" s="219"/>
      <c r="AJ320" s="219"/>
      <c r="AK320" s="219"/>
      <c r="AL320" s="219"/>
    </row>
    <row r="321" spans="1:40" s="281" customFormat="1" ht="75" customHeight="1" x14ac:dyDescent="0.25">
      <c r="A321" s="223" t="s">
        <v>661</v>
      </c>
      <c r="B321" s="443" t="s">
        <v>662</v>
      </c>
      <c r="C321" s="443"/>
      <c r="D321" s="443"/>
      <c r="E321" s="443"/>
      <c r="F321" s="443"/>
      <c r="G321" s="443"/>
      <c r="H321" s="443"/>
      <c r="I321" s="443"/>
      <c r="J321" s="458" t="s">
        <v>663</v>
      </c>
      <c r="K321" s="459"/>
      <c r="L321" s="460" t="s">
        <v>664</v>
      </c>
      <c r="M321" s="460"/>
      <c r="N321" s="460"/>
      <c r="O321" s="460"/>
      <c r="P321" s="460"/>
      <c r="Q321" s="461" t="s">
        <v>665</v>
      </c>
      <c r="R321" s="461"/>
      <c r="S321" s="439" t="s">
        <v>666</v>
      </c>
      <c r="T321" s="439"/>
      <c r="U321" s="461" t="s">
        <v>667</v>
      </c>
      <c r="V321" s="461"/>
      <c r="W321" s="439" t="s">
        <v>668</v>
      </c>
      <c r="X321" s="439"/>
      <c r="Y321" s="439"/>
      <c r="Z321" s="439"/>
      <c r="AA321" s="439"/>
      <c r="AB321" s="439" t="s">
        <v>669</v>
      </c>
      <c r="AC321" s="439"/>
      <c r="AD321" s="439"/>
      <c r="AE321" s="439"/>
      <c r="AF321" s="439"/>
      <c r="AG321" s="462" t="s">
        <v>670</v>
      </c>
      <c r="AH321" s="462"/>
      <c r="AI321" s="462" t="s">
        <v>671</v>
      </c>
      <c r="AJ321" s="462"/>
      <c r="AK321" s="462" t="s">
        <v>672</v>
      </c>
      <c r="AL321" s="462"/>
    </row>
    <row r="322" spans="1:40" x14ac:dyDescent="0.25">
      <c r="A322" s="225">
        <v>1</v>
      </c>
      <c r="B322" s="410" t="s">
        <v>932</v>
      </c>
      <c r="C322" s="410"/>
      <c r="D322" s="410"/>
      <c r="E322" s="410"/>
      <c r="F322" s="410"/>
      <c r="G322" s="410"/>
      <c r="H322" s="410"/>
      <c r="I322" s="410"/>
      <c r="J322" s="411">
        <v>0.4</v>
      </c>
      <c r="K322" s="412"/>
      <c r="L322" s="416">
        <v>158087827067.76999</v>
      </c>
      <c r="M322" s="416"/>
      <c r="N322" s="416"/>
      <c r="O322" s="416"/>
      <c r="P322" s="416"/>
      <c r="Q322" s="470">
        <f>+L322/(I$318*J322)</f>
        <v>45.773790579488832</v>
      </c>
      <c r="R322" s="470"/>
      <c r="S322" s="471">
        <v>15.53</v>
      </c>
      <c r="T322" s="415"/>
      <c r="U322" s="415">
        <v>10</v>
      </c>
      <c r="V322" s="415"/>
      <c r="W322" s="409">
        <v>31722220067</v>
      </c>
      <c r="X322" s="409"/>
      <c r="Y322" s="409"/>
      <c r="Z322" s="409"/>
      <c r="AA322" s="409"/>
      <c r="AB322" s="409">
        <f>+IF(W322&lt;AG$319,AG$319,W322)</f>
        <v>31722220067</v>
      </c>
      <c r="AC322" s="409"/>
      <c r="AD322" s="409"/>
      <c r="AE322" s="409"/>
      <c r="AF322" s="409"/>
      <c r="AG322" s="408">
        <f>IF(Q322&gt;=0,IF(Q322&lt;=3,60,IF(Q322&lt;=6,80,IF(Q322&lt;=10,100,120))))</f>
        <v>120</v>
      </c>
      <c r="AH322" s="408"/>
      <c r="AI322" s="408">
        <f>IF(S322&gt;=0,IF(S322&lt;0.5,20,IF(S322&lt;0.75,25,IF(S322&lt;1,30,IF(S322&lt;1.5,35,40)))))</f>
        <v>40</v>
      </c>
      <c r="AJ322" s="408"/>
      <c r="AK322" s="408">
        <f>IF(U322&gt;=1,IF(U322&lt;=5,20,IF(U322&lt;=10,30,40)))</f>
        <v>30</v>
      </c>
      <c r="AL322" s="408"/>
    </row>
    <row r="323" spans="1:40" x14ac:dyDescent="0.25">
      <c r="A323" s="225">
        <v>2</v>
      </c>
      <c r="B323" s="410" t="s">
        <v>933</v>
      </c>
      <c r="C323" s="410"/>
      <c r="D323" s="410"/>
      <c r="E323" s="410"/>
      <c r="F323" s="410"/>
      <c r="G323" s="410"/>
      <c r="H323" s="410"/>
      <c r="I323" s="410"/>
      <c r="J323" s="411">
        <v>0.4</v>
      </c>
      <c r="K323" s="412"/>
      <c r="L323" s="416">
        <v>2857236075681.6099</v>
      </c>
      <c r="M323" s="416"/>
      <c r="N323" s="416"/>
      <c r="O323" s="416"/>
      <c r="P323" s="416"/>
      <c r="Q323" s="470">
        <f t="shared" ref="Q323:Q324" si="19">+L323/(I$318*J323)</f>
        <v>827.30295045642072</v>
      </c>
      <c r="R323" s="470"/>
      <c r="S323" s="471">
        <v>1.85</v>
      </c>
      <c r="T323" s="415"/>
      <c r="U323" s="415">
        <v>8</v>
      </c>
      <c r="V323" s="415"/>
      <c r="W323" s="494">
        <f>26905032924.84+479667446.19</f>
        <v>27384700371.029999</v>
      </c>
      <c r="X323" s="494"/>
      <c r="Y323" s="494"/>
      <c r="Z323" s="494"/>
      <c r="AA323" s="494"/>
      <c r="AB323" s="409">
        <f t="shared" ref="AB323:AB324" si="20">+IF(W323&lt;AG$319,AG$319,W323)</f>
        <v>27384700371.029999</v>
      </c>
      <c r="AC323" s="409"/>
      <c r="AD323" s="409"/>
      <c r="AE323" s="409"/>
      <c r="AF323" s="409"/>
      <c r="AG323" s="408">
        <f>IF(Q323&gt;=0,IF(Q323&lt;=3,60,IF(Q323&lt;=6,80,IF(Q323&lt;=10,100,120))))</f>
        <v>120</v>
      </c>
      <c r="AH323" s="408"/>
      <c r="AI323" s="408">
        <f>IF(S323&gt;=0,IF(S323&lt;0.5,20,IF(S323&lt;0.75,25,IF(S323&lt;1,30,IF(S323&lt;1.5,35,40)))))</f>
        <v>40</v>
      </c>
      <c r="AJ323" s="408"/>
      <c r="AK323" s="408">
        <f>IF(U323&gt;=1,IF(U323&lt;=5,20,IF(U323&lt;=10,30,40)))</f>
        <v>30</v>
      </c>
      <c r="AL323" s="408"/>
      <c r="AN323" s="281"/>
    </row>
    <row r="324" spans="1:40" x14ac:dyDescent="0.25">
      <c r="A324" s="225">
        <v>3</v>
      </c>
      <c r="B324" s="410" t="s">
        <v>934</v>
      </c>
      <c r="C324" s="410"/>
      <c r="D324" s="410"/>
      <c r="E324" s="410"/>
      <c r="F324" s="410"/>
      <c r="G324" s="410"/>
      <c r="H324" s="410"/>
      <c r="I324" s="410"/>
      <c r="J324" s="411">
        <v>0.2</v>
      </c>
      <c r="K324" s="412"/>
      <c r="L324" s="416">
        <v>39900056842.260002</v>
      </c>
      <c r="M324" s="416"/>
      <c r="N324" s="416"/>
      <c r="O324" s="416"/>
      <c r="P324" s="416"/>
      <c r="Q324" s="470">
        <f t="shared" si="19"/>
        <v>23.105850461520586</v>
      </c>
      <c r="R324" s="470"/>
      <c r="S324" s="415">
        <v>12.56</v>
      </c>
      <c r="T324" s="415"/>
      <c r="U324" s="415">
        <v>1</v>
      </c>
      <c r="V324" s="415"/>
      <c r="W324" s="409">
        <v>9661309982</v>
      </c>
      <c r="X324" s="409"/>
      <c r="Y324" s="409"/>
      <c r="Z324" s="409"/>
      <c r="AA324" s="409"/>
      <c r="AB324" s="409">
        <f t="shared" si="20"/>
        <v>9661309982</v>
      </c>
      <c r="AC324" s="409"/>
      <c r="AD324" s="409"/>
      <c r="AE324" s="409"/>
      <c r="AF324" s="409"/>
      <c r="AG324" s="408">
        <f>IF(Q324&gt;=0,IF(Q324&lt;=3,60,IF(Q324&lt;=6,80,IF(Q324&lt;=10,100,120))))</f>
        <v>120</v>
      </c>
      <c r="AH324" s="408"/>
      <c r="AI324" s="408">
        <f>IF(S324&gt;=0,IF(S324&lt;0.5,20,IF(S324&lt;0.75,25,IF(S324&lt;1,30,IF(S324&lt;1.5,35,40)))))</f>
        <v>40</v>
      </c>
      <c r="AJ324" s="408"/>
      <c r="AK324" s="408">
        <f>IF(U324&gt;=1,IF(U324&lt;=5,20,IF(U324&lt;=10,30,40)))</f>
        <v>20</v>
      </c>
      <c r="AL324" s="408"/>
      <c r="AN324" s="281"/>
    </row>
    <row r="325" spans="1:40" ht="15.75" thickBot="1" x14ac:dyDescent="0.3"/>
    <row r="326" spans="1:40" ht="15" customHeight="1" x14ac:dyDescent="0.25">
      <c r="A326" s="417" t="s">
        <v>676</v>
      </c>
      <c r="B326" s="418"/>
      <c r="C326" s="418"/>
      <c r="D326" s="418"/>
      <c r="E326" s="423" t="s">
        <v>677</v>
      </c>
      <c r="F326" s="418"/>
      <c r="G326" s="418"/>
      <c r="H326" s="424"/>
      <c r="I326" s="429" t="s">
        <v>678</v>
      </c>
      <c r="J326" s="430"/>
      <c r="K326" s="430"/>
      <c r="L326" s="430"/>
      <c r="M326" s="430"/>
      <c r="N326" s="430"/>
      <c r="O326" s="430"/>
      <c r="P326" s="431"/>
      <c r="Q326" s="429" t="s">
        <v>679</v>
      </c>
      <c r="R326" s="430"/>
      <c r="S326" s="430"/>
      <c r="T326" s="431"/>
      <c r="U326" s="423" t="s">
        <v>11</v>
      </c>
      <c r="V326" s="418"/>
      <c r="W326" s="418"/>
      <c r="X326" s="424"/>
      <c r="Y326" s="438" t="s">
        <v>680</v>
      </c>
      <c r="Z326" s="438"/>
      <c r="AA326" s="442" t="s">
        <v>681</v>
      </c>
      <c r="AB326" s="442"/>
      <c r="AC326" s="442"/>
      <c r="AD326" s="444" t="s">
        <v>682</v>
      </c>
      <c r="AE326" s="447" t="s">
        <v>683</v>
      </c>
      <c r="AF326" s="447"/>
      <c r="AG326" s="447"/>
      <c r="AH326" s="447"/>
      <c r="AI326" s="447"/>
      <c r="AJ326" s="447"/>
      <c r="AK326" s="447"/>
      <c r="AL326" s="448"/>
    </row>
    <row r="327" spans="1:40" ht="15" customHeight="1" x14ac:dyDescent="0.25">
      <c r="A327" s="419"/>
      <c r="B327" s="420"/>
      <c r="C327" s="420"/>
      <c r="D327" s="420"/>
      <c r="E327" s="425"/>
      <c r="F327" s="420"/>
      <c r="G327" s="420"/>
      <c r="H327" s="426"/>
      <c r="I327" s="432"/>
      <c r="J327" s="433"/>
      <c r="K327" s="433"/>
      <c r="L327" s="433"/>
      <c r="M327" s="433"/>
      <c r="N327" s="433"/>
      <c r="O327" s="433"/>
      <c r="P327" s="434"/>
      <c r="Q327" s="432"/>
      <c r="R327" s="433"/>
      <c r="S327" s="433"/>
      <c r="T327" s="434"/>
      <c r="U327" s="425"/>
      <c r="V327" s="420"/>
      <c r="W327" s="420"/>
      <c r="X327" s="426"/>
      <c r="Y327" s="439"/>
      <c r="Z327" s="439"/>
      <c r="AA327" s="443"/>
      <c r="AB327" s="443"/>
      <c r="AC327" s="443"/>
      <c r="AD327" s="445"/>
      <c r="AE327" s="449" t="s">
        <v>684</v>
      </c>
      <c r="AF327" s="452" t="s">
        <v>685</v>
      </c>
      <c r="AG327" s="452" t="s">
        <v>686</v>
      </c>
      <c r="AH327" s="439" t="s">
        <v>687</v>
      </c>
      <c r="AI327" s="439"/>
      <c r="AJ327" s="439"/>
      <c r="AK327" s="439"/>
      <c r="AL327" s="455"/>
    </row>
    <row r="328" spans="1:40" ht="15" customHeight="1" x14ac:dyDescent="0.25">
      <c r="A328" s="419"/>
      <c r="B328" s="420"/>
      <c r="C328" s="420"/>
      <c r="D328" s="420"/>
      <c r="E328" s="425"/>
      <c r="F328" s="420"/>
      <c r="G328" s="420"/>
      <c r="H328" s="426"/>
      <c r="I328" s="432"/>
      <c r="J328" s="433"/>
      <c r="K328" s="433"/>
      <c r="L328" s="433"/>
      <c r="M328" s="433"/>
      <c r="N328" s="433"/>
      <c r="O328" s="433"/>
      <c r="P328" s="434"/>
      <c r="Q328" s="432"/>
      <c r="R328" s="433"/>
      <c r="S328" s="433"/>
      <c r="T328" s="434"/>
      <c r="U328" s="425"/>
      <c r="V328" s="420"/>
      <c r="W328" s="420"/>
      <c r="X328" s="426"/>
      <c r="Y328" s="439"/>
      <c r="Z328" s="439"/>
      <c r="AA328" s="443"/>
      <c r="AB328" s="443"/>
      <c r="AC328" s="443"/>
      <c r="AD328" s="445"/>
      <c r="AE328" s="449"/>
      <c r="AF328" s="452"/>
      <c r="AG328" s="452"/>
      <c r="AH328" s="439"/>
      <c r="AI328" s="439"/>
      <c r="AJ328" s="439"/>
      <c r="AK328" s="439"/>
      <c r="AL328" s="455"/>
    </row>
    <row r="329" spans="1:40" ht="15" customHeight="1" x14ac:dyDescent="0.25">
      <c r="A329" s="419"/>
      <c r="B329" s="420"/>
      <c r="C329" s="420"/>
      <c r="D329" s="420"/>
      <c r="E329" s="425"/>
      <c r="F329" s="420"/>
      <c r="G329" s="420"/>
      <c r="H329" s="426"/>
      <c r="I329" s="432"/>
      <c r="J329" s="433"/>
      <c r="K329" s="433"/>
      <c r="L329" s="433"/>
      <c r="M329" s="433"/>
      <c r="N329" s="433"/>
      <c r="O329" s="433"/>
      <c r="P329" s="434"/>
      <c r="Q329" s="432"/>
      <c r="R329" s="433"/>
      <c r="S329" s="433"/>
      <c r="T329" s="434"/>
      <c r="U329" s="425"/>
      <c r="V329" s="420"/>
      <c r="W329" s="420"/>
      <c r="X329" s="426"/>
      <c r="Y329" s="439"/>
      <c r="Z329" s="439"/>
      <c r="AA329" s="405" t="s">
        <v>688</v>
      </c>
      <c r="AB329" s="405" t="s">
        <v>689</v>
      </c>
      <c r="AC329" s="405" t="s">
        <v>690</v>
      </c>
      <c r="AD329" s="445"/>
      <c r="AE329" s="449"/>
      <c r="AF329" s="452"/>
      <c r="AG329" s="452"/>
      <c r="AH329" s="439"/>
      <c r="AI329" s="439"/>
      <c r="AJ329" s="439"/>
      <c r="AK329" s="439"/>
      <c r="AL329" s="455"/>
    </row>
    <row r="330" spans="1:40" ht="15" customHeight="1" x14ac:dyDescent="0.25">
      <c r="A330" s="419"/>
      <c r="B330" s="420"/>
      <c r="C330" s="420"/>
      <c r="D330" s="420"/>
      <c r="E330" s="425"/>
      <c r="F330" s="420"/>
      <c r="G330" s="420"/>
      <c r="H330" s="426"/>
      <c r="I330" s="432"/>
      <c r="J330" s="433"/>
      <c r="K330" s="433"/>
      <c r="L330" s="433"/>
      <c r="M330" s="433"/>
      <c r="N330" s="433"/>
      <c r="O330" s="433"/>
      <c r="P330" s="434"/>
      <c r="Q330" s="432"/>
      <c r="R330" s="433"/>
      <c r="S330" s="433"/>
      <c r="T330" s="434"/>
      <c r="U330" s="425"/>
      <c r="V330" s="420"/>
      <c r="W330" s="420"/>
      <c r="X330" s="426"/>
      <c r="Y330" s="440"/>
      <c r="Z330" s="440"/>
      <c r="AA330" s="406"/>
      <c r="AB330" s="406"/>
      <c r="AC330" s="406"/>
      <c r="AD330" s="445"/>
      <c r="AE330" s="450"/>
      <c r="AF330" s="453"/>
      <c r="AG330" s="453"/>
      <c r="AH330" s="440"/>
      <c r="AI330" s="440"/>
      <c r="AJ330" s="440"/>
      <c r="AK330" s="440"/>
      <c r="AL330" s="456"/>
    </row>
    <row r="331" spans="1:40" ht="15.75" thickBot="1" x14ac:dyDescent="0.3">
      <c r="A331" s="421"/>
      <c r="B331" s="422"/>
      <c r="C331" s="422"/>
      <c r="D331" s="422"/>
      <c r="E331" s="427"/>
      <c r="F331" s="422"/>
      <c r="G331" s="422"/>
      <c r="H331" s="428"/>
      <c r="I331" s="435"/>
      <c r="J331" s="436"/>
      <c r="K331" s="436"/>
      <c r="L331" s="436"/>
      <c r="M331" s="436"/>
      <c r="N331" s="436"/>
      <c r="O331" s="436"/>
      <c r="P331" s="437"/>
      <c r="Q331" s="435"/>
      <c r="R331" s="436"/>
      <c r="S331" s="436"/>
      <c r="T331" s="437"/>
      <c r="U331" s="427"/>
      <c r="V331" s="422"/>
      <c r="W331" s="422"/>
      <c r="X331" s="428"/>
      <c r="Y331" s="441"/>
      <c r="Z331" s="441"/>
      <c r="AA331" s="407"/>
      <c r="AB331" s="407"/>
      <c r="AC331" s="407"/>
      <c r="AD331" s="446"/>
      <c r="AE331" s="451"/>
      <c r="AF331" s="454"/>
      <c r="AG331" s="454"/>
      <c r="AH331" s="441"/>
      <c r="AI331" s="441"/>
      <c r="AJ331" s="441"/>
      <c r="AK331" s="441"/>
      <c r="AL331" s="457"/>
    </row>
    <row r="332" spans="1:40" s="222" customFormat="1" x14ac:dyDescent="0.25">
      <c r="A332" s="226" t="s">
        <v>691</v>
      </c>
      <c r="B332" s="269"/>
      <c r="C332" s="269"/>
      <c r="D332" s="269"/>
      <c r="E332" s="268"/>
      <c r="F332" s="268"/>
      <c r="G332" s="268"/>
      <c r="H332" s="226" t="str">
        <f>+B322</f>
        <v>FERNANDO JOSE CASTRO SPADAFFORA</v>
      </c>
      <c r="I332" s="269"/>
      <c r="J332" s="269"/>
      <c r="K332" s="269"/>
      <c r="L332" s="269"/>
      <c r="M332" s="269"/>
      <c r="N332" s="269"/>
      <c r="O332" s="269"/>
      <c r="P332" s="269"/>
      <c r="Q332" s="269"/>
      <c r="R332" s="269"/>
      <c r="S332" s="268"/>
      <c r="T332" s="268"/>
      <c r="U332" s="268"/>
      <c r="V332" s="268"/>
      <c r="W332" s="268"/>
      <c r="X332" s="268"/>
      <c r="Y332" s="268"/>
      <c r="Z332" s="268"/>
      <c r="AA332" s="228"/>
      <c r="AB332" s="228"/>
      <c r="AC332" s="228"/>
      <c r="AD332" s="229"/>
      <c r="AE332" s="230"/>
      <c r="AF332" s="231"/>
      <c r="AG332" s="231"/>
      <c r="AH332" s="268"/>
      <c r="AI332" s="268"/>
      <c r="AJ332" s="268"/>
      <c r="AK332" s="268"/>
      <c r="AL332" s="268"/>
    </row>
    <row r="333" spans="1:40" ht="39.950000000000003" customHeight="1" x14ac:dyDescent="0.25">
      <c r="A333" s="394"/>
      <c r="B333" s="394"/>
      <c r="C333" s="394"/>
      <c r="D333" s="394"/>
      <c r="E333" s="394"/>
      <c r="F333" s="394"/>
      <c r="G333" s="394"/>
      <c r="H333" s="394"/>
      <c r="I333" s="394"/>
      <c r="J333" s="394"/>
      <c r="K333" s="394"/>
      <c r="L333" s="394"/>
      <c r="M333" s="394"/>
      <c r="N333" s="394"/>
      <c r="O333" s="394"/>
      <c r="P333" s="394"/>
      <c r="Q333" s="396">
        <v>6774258088</v>
      </c>
      <c r="R333" s="397"/>
      <c r="S333" s="397"/>
      <c r="T333" s="398"/>
      <c r="U333" s="399">
        <v>40241</v>
      </c>
      <c r="V333" s="400"/>
      <c r="W333" s="400"/>
      <c r="X333" s="401"/>
      <c r="Y333" s="394">
        <v>690</v>
      </c>
      <c r="Z333" s="394"/>
      <c r="AA333" s="270"/>
      <c r="AB333" s="270" t="s">
        <v>697</v>
      </c>
      <c r="AC333" s="270"/>
      <c r="AD333" s="233">
        <v>0.5</v>
      </c>
      <c r="AE333" s="233">
        <f>+AF333/Y333</f>
        <v>0.97826086956521741</v>
      </c>
      <c r="AF333" s="234">
        <f>+Y333-AG333</f>
        <v>675</v>
      </c>
      <c r="AG333" s="234">
        <v>15</v>
      </c>
      <c r="AH333" s="390">
        <f>+(Q333/Y333)*AD333*AG333</f>
        <v>73633240.086956516</v>
      </c>
      <c r="AI333" s="390"/>
      <c r="AJ333" s="390"/>
      <c r="AK333" s="390"/>
      <c r="AL333" s="390"/>
    </row>
    <row r="334" spans="1:40" ht="39.950000000000003" customHeight="1" x14ac:dyDescent="0.25">
      <c r="A334" s="394"/>
      <c r="B334" s="394"/>
      <c r="C334" s="394"/>
      <c r="D334" s="394"/>
      <c r="E334" s="394"/>
      <c r="F334" s="394"/>
      <c r="G334" s="394"/>
      <c r="H334" s="394"/>
      <c r="I334" s="394"/>
      <c r="J334" s="394"/>
      <c r="K334" s="394"/>
      <c r="L334" s="394"/>
      <c r="M334" s="394"/>
      <c r="N334" s="394"/>
      <c r="O334" s="394"/>
      <c r="P334" s="394"/>
      <c r="Q334" s="396">
        <v>2145966533</v>
      </c>
      <c r="R334" s="397"/>
      <c r="S334" s="397"/>
      <c r="T334" s="398"/>
      <c r="U334" s="399">
        <v>40436</v>
      </c>
      <c r="V334" s="400"/>
      <c r="W334" s="400"/>
      <c r="X334" s="401"/>
      <c r="Y334" s="394">
        <v>90</v>
      </c>
      <c r="Z334" s="394"/>
      <c r="AA334" s="270"/>
      <c r="AB334" s="270" t="s">
        <v>697</v>
      </c>
      <c r="AC334" s="270"/>
      <c r="AD334" s="233">
        <v>0.33400000000000002</v>
      </c>
      <c r="AE334" s="233">
        <f>+AF334/Y334</f>
        <v>0.66666666666666663</v>
      </c>
      <c r="AF334" s="234">
        <f t="shared" ref="AF334:AF347" si="21">+Y334-AG334</f>
        <v>60</v>
      </c>
      <c r="AG334" s="234">
        <v>30</v>
      </c>
      <c r="AH334" s="390">
        <f>+(Q334/Y334)*AD334*AG334</f>
        <v>238917607.34066668</v>
      </c>
      <c r="AI334" s="390"/>
      <c r="AJ334" s="390"/>
      <c r="AK334" s="390"/>
      <c r="AL334" s="390"/>
    </row>
    <row r="335" spans="1:40" ht="39.950000000000003" customHeight="1" x14ac:dyDescent="0.25">
      <c r="A335" s="394"/>
      <c r="B335" s="394"/>
      <c r="C335" s="394"/>
      <c r="D335" s="394"/>
      <c r="E335" s="394"/>
      <c r="F335" s="394"/>
      <c r="G335" s="394"/>
      <c r="H335" s="394"/>
      <c r="I335" s="394"/>
      <c r="J335" s="394"/>
      <c r="K335" s="394"/>
      <c r="L335" s="394"/>
      <c r="M335" s="394"/>
      <c r="N335" s="394"/>
      <c r="O335" s="394"/>
      <c r="P335" s="394"/>
      <c r="Q335" s="396">
        <v>3391292064</v>
      </c>
      <c r="R335" s="397"/>
      <c r="S335" s="397"/>
      <c r="T335" s="398"/>
      <c r="U335" s="399">
        <v>41614</v>
      </c>
      <c r="V335" s="400"/>
      <c r="W335" s="400"/>
      <c r="X335" s="401"/>
      <c r="Y335" s="394">
        <v>60</v>
      </c>
      <c r="Z335" s="394"/>
      <c r="AA335" s="267"/>
      <c r="AB335" s="270" t="s">
        <v>697</v>
      </c>
      <c r="AC335" s="303"/>
      <c r="AD335" s="304">
        <v>0.31</v>
      </c>
      <c r="AE335" s="233">
        <f t="shared" ref="AE335:AE347" si="22">+AF335/Y335</f>
        <v>0.91666666666666663</v>
      </c>
      <c r="AF335" s="234">
        <f t="shared" si="21"/>
        <v>55</v>
      </c>
      <c r="AG335" s="234">
        <v>5</v>
      </c>
      <c r="AH335" s="390">
        <f t="shared" ref="AH335:AH347" si="23">+(Q335/Y335)*AD335*AG335</f>
        <v>87608378.320000008</v>
      </c>
      <c r="AI335" s="390"/>
      <c r="AJ335" s="390"/>
      <c r="AK335" s="390"/>
      <c r="AL335" s="390"/>
    </row>
    <row r="336" spans="1:40" ht="39.950000000000003" customHeight="1" x14ac:dyDescent="0.25">
      <c r="A336" s="394"/>
      <c r="B336" s="394"/>
      <c r="C336" s="394"/>
      <c r="D336" s="394"/>
      <c r="E336" s="394"/>
      <c r="F336" s="394"/>
      <c r="G336" s="394"/>
      <c r="H336" s="394"/>
      <c r="I336" s="394"/>
      <c r="J336" s="394"/>
      <c r="K336" s="394"/>
      <c r="L336" s="394"/>
      <c r="M336" s="394"/>
      <c r="N336" s="394"/>
      <c r="O336" s="394"/>
      <c r="P336" s="394"/>
      <c r="Q336" s="396">
        <v>6321652309</v>
      </c>
      <c r="R336" s="397"/>
      <c r="S336" s="397"/>
      <c r="T336" s="398"/>
      <c r="U336" s="399">
        <v>41809</v>
      </c>
      <c r="V336" s="400"/>
      <c r="W336" s="400"/>
      <c r="X336" s="401"/>
      <c r="Y336" s="394">
        <v>390</v>
      </c>
      <c r="Z336" s="394"/>
      <c r="AA336" s="267"/>
      <c r="AB336" s="270" t="s">
        <v>697</v>
      </c>
      <c r="AC336" s="303"/>
      <c r="AD336" s="304">
        <v>0.5</v>
      </c>
      <c r="AE336" s="233">
        <f t="shared" si="22"/>
        <v>0.66410256410256407</v>
      </c>
      <c r="AF336" s="234">
        <f t="shared" si="21"/>
        <v>259</v>
      </c>
      <c r="AG336" s="234">
        <v>131</v>
      </c>
      <c r="AH336" s="390">
        <f t="shared" si="23"/>
        <v>1061713400.6141026</v>
      </c>
      <c r="AI336" s="390"/>
      <c r="AJ336" s="390"/>
      <c r="AK336" s="390"/>
      <c r="AL336" s="390"/>
    </row>
    <row r="337" spans="1:40" ht="39.950000000000003" customHeight="1" x14ac:dyDescent="0.25">
      <c r="A337" s="394"/>
      <c r="B337" s="394"/>
      <c r="C337" s="394"/>
      <c r="D337" s="394"/>
      <c r="E337" s="394"/>
      <c r="F337" s="394"/>
      <c r="G337" s="394"/>
      <c r="H337" s="394"/>
      <c r="I337" s="394"/>
      <c r="J337" s="394"/>
      <c r="K337" s="394"/>
      <c r="L337" s="394"/>
      <c r="M337" s="394"/>
      <c r="N337" s="394"/>
      <c r="O337" s="394"/>
      <c r="P337" s="394"/>
      <c r="Q337" s="396">
        <v>8302967150</v>
      </c>
      <c r="R337" s="397"/>
      <c r="S337" s="397"/>
      <c r="T337" s="398"/>
      <c r="U337" s="399">
        <v>41963</v>
      </c>
      <c r="V337" s="400"/>
      <c r="W337" s="400"/>
      <c r="X337" s="401"/>
      <c r="Y337" s="394">
        <v>450</v>
      </c>
      <c r="Z337" s="394"/>
      <c r="AA337" s="267"/>
      <c r="AB337" s="270" t="s">
        <v>697</v>
      </c>
      <c r="AC337" s="303"/>
      <c r="AD337" s="304">
        <v>0.2</v>
      </c>
      <c r="AE337" s="233">
        <f t="shared" si="22"/>
        <v>0.99555555555555553</v>
      </c>
      <c r="AF337" s="234">
        <f t="shared" si="21"/>
        <v>448</v>
      </c>
      <c r="AG337" s="234">
        <v>2</v>
      </c>
      <c r="AH337" s="390">
        <f t="shared" si="23"/>
        <v>7380415.2444444448</v>
      </c>
      <c r="AI337" s="390"/>
      <c r="AJ337" s="390"/>
      <c r="AK337" s="390"/>
      <c r="AL337" s="390"/>
    </row>
    <row r="338" spans="1:40" ht="39.950000000000003" customHeight="1" x14ac:dyDescent="0.25">
      <c r="A338" s="394"/>
      <c r="B338" s="394"/>
      <c r="C338" s="394"/>
      <c r="D338" s="394"/>
      <c r="E338" s="394"/>
      <c r="F338" s="394"/>
      <c r="G338" s="394"/>
      <c r="H338" s="394"/>
      <c r="I338" s="394"/>
      <c r="J338" s="394"/>
      <c r="K338" s="394"/>
      <c r="L338" s="394"/>
      <c r="M338" s="394"/>
      <c r="N338" s="394"/>
      <c r="O338" s="394"/>
      <c r="P338" s="394"/>
      <c r="Q338" s="396">
        <v>38095200000</v>
      </c>
      <c r="R338" s="397"/>
      <c r="S338" s="397"/>
      <c r="T338" s="398"/>
      <c r="U338" s="399">
        <v>42058</v>
      </c>
      <c r="V338" s="400"/>
      <c r="W338" s="400"/>
      <c r="X338" s="401"/>
      <c r="Y338" s="394">
        <v>1140</v>
      </c>
      <c r="Z338" s="394"/>
      <c r="AA338" s="267"/>
      <c r="AB338" s="270" t="s">
        <v>697</v>
      </c>
      <c r="AC338" s="303"/>
      <c r="AD338" s="304">
        <v>0.15</v>
      </c>
      <c r="AE338" s="233">
        <f t="shared" si="22"/>
        <v>0.68421052631578949</v>
      </c>
      <c r="AF338" s="234">
        <f t="shared" si="21"/>
        <v>780</v>
      </c>
      <c r="AG338" s="234">
        <v>360</v>
      </c>
      <c r="AH338" s="390">
        <f t="shared" si="23"/>
        <v>1804509473.6842103</v>
      </c>
      <c r="AI338" s="390"/>
      <c r="AJ338" s="390"/>
      <c r="AK338" s="390"/>
      <c r="AL338" s="390"/>
    </row>
    <row r="339" spans="1:40" ht="39.950000000000003" customHeight="1" x14ac:dyDescent="0.25">
      <c r="A339" s="394"/>
      <c r="B339" s="394"/>
      <c r="C339" s="394"/>
      <c r="D339" s="394"/>
      <c r="E339" s="394"/>
      <c r="F339" s="394"/>
      <c r="G339" s="394"/>
      <c r="H339" s="394"/>
      <c r="I339" s="394"/>
      <c r="J339" s="394"/>
      <c r="K339" s="394"/>
      <c r="L339" s="394"/>
      <c r="M339" s="394"/>
      <c r="N339" s="394"/>
      <c r="O339" s="394"/>
      <c r="P339" s="394"/>
      <c r="Q339" s="396">
        <v>21057786819</v>
      </c>
      <c r="R339" s="397"/>
      <c r="S339" s="397"/>
      <c r="T339" s="398"/>
      <c r="U339" s="399">
        <v>42461</v>
      </c>
      <c r="V339" s="400"/>
      <c r="W339" s="400"/>
      <c r="X339" s="401"/>
      <c r="Y339" s="394">
        <v>600</v>
      </c>
      <c r="Z339" s="394"/>
      <c r="AA339" s="267"/>
      <c r="AB339" s="270" t="s">
        <v>697</v>
      </c>
      <c r="AC339" s="303"/>
      <c r="AD339" s="304">
        <v>0.5</v>
      </c>
      <c r="AE339" s="233">
        <f t="shared" si="22"/>
        <v>0.77166666666666661</v>
      </c>
      <c r="AF339" s="234">
        <f t="shared" si="21"/>
        <v>463</v>
      </c>
      <c r="AG339" s="234">
        <v>137</v>
      </c>
      <c r="AH339" s="390">
        <f t="shared" si="23"/>
        <v>2404097328.5025001</v>
      </c>
      <c r="AI339" s="390"/>
      <c r="AJ339" s="390"/>
      <c r="AK339" s="390"/>
      <c r="AL339" s="390"/>
    </row>
    <row r="340" spans="1:40" ht="39.950000000000003" customHeight="1" x14ac:dyDescent="0.25">
      <c r="A340" s="394"/>
      <c r="B340" s="394"/>
      <c r="C340" s="394"/>
      <c r="D340" s="394"/>
      <c r="E340" s="394"/>
      <c r="F340" s="394"/>
      <c r="G340" s="394"/>
      <c r="H340" s="394"/>
      <c r="I340" s="394"/>
      <c r="J340" s="394"/>
      <c r="K340" s="394"/>
      <c r="L340" s="394"/>
      <c r="M340" s="394"/>
      <c r="N340" s="394"/>
      <c r="O340" s="394"/>
      <c r="P340" s="394"/>
      <c r="Q340" s="396">
        <v>879034915</v>
      </c>
      <c r="R340" s="397"/>
      <c r="S340" s="397"/>
      <c r="T340" s="398"/>
      <c r="U340" s="399">
        <v>42296</v>
      </c>
      <c r="V340" s="400"/>
      <c r="W340" s="400"/>
      <c r="X340" s="401"/>
      <c r="Y340" s="394">
        <v>720</v>
      </c>
      <c r="Z340" s="394"/>
      <c r="AA340" s="267"/>
      <c r="AB340" s="270" t="s">
        <v>697</v>
      </c>
      <c r="AC340" s="303"/>
      <c r="AD340" s="304">
        <v>0.33329999999999999</v>
      </c>
      <c r="AE340" s="233">
        <f t="shared" si="22"/>
        <v>0.91111111111111109</v>
      </c>
      <c r="AF340" s="234">
        <f t="shared" si="21"/>
        <v>656</v>
      </c>
      <c r="AG340" s="234">
        <v>64</v>
      </c>
      <c r="AH340" s="390">
        <f t="shared" si="23"/>
        <v>26042874.415066667</v>
      </c>
      <c r="AI340" s="390"/>
      <c r="AJ340" s="390"/>
      <c r="AK340" s="390"/>
      <c r="AL340" s="390"/>
    </row>
    <row r="341" spans="1:40" ht="39.950000000000003" customHeight="1" x14ac:dyDescent="0.25">
      <c r="A341" s="394"/>
      <c r="B341" s="394"/>
      <c r="C341" s="394"/>
      <c r="D341" s="394"/>
      <c r="E341" s="394"/>
      <c r="F341" s="394"/>
      <c r="G341" s="394"/>
      <c r="H341" s="394"/>
      <c r="I341" s="394"/>
      <c r="J341" s="394"/>
      <c r="K341" s="394"/>
      <c r="L341" s="394"/>
      <c r="M341" s="394"/>
      <c r="N341" s="394"/>
      <c r="O341" s="394"/>
      <c r="P341" s="394"/>
      <c r="Q341" s="396">
        <v>10125192823</v>
      </c>
      <c r="R341" s="397"/>
      <c r="S341" s="397"/>
      <c r="T341" s="398"/>
      <c r="U341" s="399">
        <v>42457</v>
      </c>
      <c r="V341" s="400"/>
      <c r="W341" s="400"/>
      <c r="X341" s="401"/>
      <c r="Y341" s="394">
        <v>540</v>
      </c>
      <c r="Z341" s="394"/>
      <c r="AA341" s="267"/>
      <c r="AB341" s="270" t="s">
        <v>697</v>
      </c>
      <c r="AC341" s="303"/>
      <c r="AD341" s="304">
        <v>0.33</v>
      </c>
      <c r="AE341" s="233">
        <f t="shared" si="22"/>
        <v>0.97037037037037033</v>
      </c>
      <c r="AF341" s="234">
        <f t="shared" si="21"/>
        <v>524</v>
      </c>
      <c r="AG341" s="234">
        <v>16</v>
      </c>
      <c r="AH341" s="390">
        <f t="shared" si="23"/>
        <v>99001885.380444452</v>
      </c>
      <c r="AI341" s="390"/>
      <c r="AJ341" s="390"/>
      <c r="AK341" s="390"/>
      <c r="AL341" s="390"/>
    </row>
    <row r="342" spans="1:40" ht="39.950000000000003" customHeight="1" x14ac:dyDescent="0.25">
      <c r="A342" s="394"/>
      <c r="B342" s="394"/>
      <c r="C342" s="394"/>
      <c r="D342" s="394"/>
      <c r="E342" s="394"/>
      <c r="F342" s="394"/>
      <c r="G342" s="394"/>
      <c r="H342" s="394"/>
      <c r="I342" s="394"/>
      <c r="J342" s="394"/>
      <c r="K342" s="394"/>
      <c r="L342" s="394"/>
      <c r="M342" s="394"/>
      <c r="N342" s="394"/>
      <c r="O342" s="394"/>
      <c r="P342" s="394"/>
      <c r="Q342" s="396">
        <v>25225169528</v>
      </c>
      <c r="R342" s="397"/>
      <c r="S342" s="397"/>
      <c r="T342" s="398"/>
      <c r="U342" s="399">
        <v>42572</v>
      </c>
      <c r="V342" s="400"/>
      <c r="W342" s="400"/>
      <c r="X342" s="401"/>
      <c r="Y342" s="394">
        <v>480</v>
      </c>
      <c r="Z342" s="394"/>
      <c r="AA342" s="267"/>
      <c r="AB342" s="270" t="s">
        <v>697</v>
      </c>
      <c r="AC342" s="303"/>
      <c r="AD342" s="304">
        <v>0.39500000000000002</v>
      </c>
      <c r="AE342" s="233">
        <f t="shared" si="22"/>
        <v>0.8208333333333333</v>
      </c>
      <c r="AF342" s="234">
        <f t="shared" si="21"/>
        <v>394</v>
      </c>
      <c r="AG342" s="234">
        <v>86</v>
      </c>
      <c r="AH342" s="390">
        <f t="shared" si="23"/>
        <v>1785206268.4711666</v>
      </c>
      <c r="AI342" s="390"/>
      <c r="AJ342" s="390"/>
      <c r="AK342" s="390"/>
      <c r="AL342" s="390"/>
    </row>
    <row r="343" spans="1:40" ht="39.950000000000003" customHeight="1" x14ac:dyDescent="0.25">
      <c r="A343" s="394"/>
      <c r="B343" s="394"/>
      <c r="C343" s="394"/>
      <c r="D343" s="394"/>
      <c r="E343" s="394"/>
      <c r="F343" s="394"/>
      <c r="G343" s="394"/>
      <c r="H343" s="394"/>
      <c r="I343" s="394"/>
      <c r="J343" s="394"/>
      <c r="K343" s="394"/>
      <c r="L343" s="394"/>
      <c r="M343" s="394"/>
      <c r="N343" s="394"/>
      <c r="O343" s="394"/>
      <c r="P343" s="394"/>
      <c r="Q343" s="396">
        <v>57784171800</v>
      </c>
      <c r="R343" s="397"/>
      <c r="S343" s="397"/>
      <c r="T343" s="398"/>
      <c r="U343" s="399">
        <v>42355</v>
      </c>
      <c r="V343" s="400"/>
      <c r="W343" s="400"/>
      <c r="X343" s="401"/>
      <c r="Y343" s="394">
        <v>630</v>
      </c>
      <c r="Z343" s="394"/>
      <c r="AA343" s="267"/>
      <c r="AB343" s="270" t="s">
        <v>697</v>
      </c>
      <c r="AC343" s="303"/>
      <c r="AD343" s="304">
        <v>0.3</v>
      </c>
      <c r="AE343" s="233">
        <f t="shared" si="22"/>
        <v>0.94920634920634916</v>
      </c>
      <c r="AF343" s="234">
        <f t="shared" si="21"/>
        <v>598</v>
      </c>
      <c r="AG343" s="234">
        <v>32</v>
      </c>
      <c r="AH343" s="390">
        <f t="shared" si="23"/>
        <v>880520713.14285707</v>
      </c>
      <c r="AI343" s="390"/>
      <c r="AJ343" s="390"/>
      <c r="AK343" s="390"/>
      <c r="AL343" s="390"/>
    </row>
    <row r="344" spans="1:40" ht="39.950000000000003" customHeight="1" x14ac:dyDescent="0.25">
      <c r="A344" s="394"/>
      <c r="B344" s="394"/>
      <c r="C344" s="394"/>
      <c r="D344" s="394"/>
      <c r="E344" s="394"/>
      <c r="F344" s="394"/>
      <c r="G344" s="394"/>
      <c r="H344" s="394"/>
      <c r="I344" s="394"/>
      <c r="J344" s="394"/>
      <c r="K344" s="394"/>
      <c r="L344" s="394"/>
      <c r="M344" s="394"/>
      <c r="N344" s="394"/>
      <c r="O344" s="394"/>
      <c r="P344" s="394"/>
      <c r="Q344" s="396">
        <v>4725563612</v>
      </c>
      <c r="R344" s="397"/>
      <c r="S344" s="397"/>
      <c r="T344" s="398"/>
      <c r="U344" s="399">
        <v>42768</v>
      </c>
      <c r="V344" s="400"/>
      <c r="W344" s="400"/>
      <c r="X344" s="401"/>
      <c r="Y344" s="394">
        <v>300</v>
      </c>
      <c r="Z344" s="394"/>
      <c r="AA344" s="267"/>
      <c r="AB344" s="270" t="s">
        <v>697</v>
      </c>
      <c r="AC344" s="303"/>
      <c r="AD344" s="304">
        <v>0.33</v>
      </c>
      <c r="AE344" s="233">
        <f t="shared" si="22"/>
        <v>0.64</v>
      </c>
      <c r="AF344" s="234">
        <f t="shared" si="21"/>
        <v>192</v>
      </c>
      <c r="AG344" s="234">
        <v>108</v>
      </c>
      <c r="AH344" s="390">
        <f t="shared" si="23"/>
        <v>561396957.10560012</v>
      </c>
      <c r="AI344" s="390"/>
      <c r="AJ344" s="390"/>
      <c r="AK344" s="390"/>
      <c r="AL344" s="390"/>
    </row>
    <row r="345" spans="1:40" ht="39.950000000000003" customHeight="1" x14ac:dyDescent="0.25">
      <c r="A345" s="394"/>
      <c r="B345" s="394"/>
      <c r="C345" s="394"/>
      <c r="D345" s="394"/>
      <c r="E345" s="394"/>
      <c r="F345" s="394"/>
      <c r="G345" s="394"/>
      <c r="H345" s="394"/>
      <c r="I345" s="394"/>
      <c r="J345" s="394"/>
      <c r="K345" s="394"/>
      <c r="L345" s="394"/>
      <c r="M345" s="394"/>
      <c r="N345" s="394"/>
      <c r="O345" s="394"/>
      <c r="P345" s="394"/>
      <c r="Q345" s="396">
        <v>7007760065</v>
      </c>
      <c r="R345" s="397"/>
      <c r="S345" s="397"/>
      <c r="T345" s="398"/>
      <c r="U345" s="399">
        <v>42817</v>
      </c>
      <c r="V345" s="400"/>
      <c r="W345" s="400"/>
      <c r="X345" s="401"/>
      <c r="Y345" s="394">
        <v>300</v>
      </c>
      <c r="Z345" s="394"/>
      <c r="AA345" s="267"/>
      <c r="AB345" s="270" t="s">
        <v>697</v>
      </c>
      <c r="AC345" s="303"/>
      <c r="AD345" s="304">
        <v>0.5</v>
      </c>
      <c r="AE345" s="233">
        <f t="shared" si="22"/>
        <v>0</v>
      </c>
      <c r="AF345" s="234">
        <f t="shared" si="21"/>
        <v>0</v>
      </c>
      <c r="AG345" s="234">
        <v>300</v>
      </c>
      <c r="AH345" s="390">
        <f t="shared" si="23"/>
        <v>3503880032.4999995</v>
      </c>
      <c r="AI345" s="390"/>
      <c r="AJ345" s="390"/>
      <c r="AK345" s="390"/>
      <c r="AL345" s="390"/>
    </row>
    <row r="346" spans="1:40" ht="39.950000000000003" customHeight="1" x14ac:dyDescent="0.25">
      <c r="A346" s="394"/>
      <c r="B346" s="394"/>
      <c r="C346" s="394"/>
      <c r="D346" s="394"/>
      <c r="E346" s="394"/>
      <c r="F346" s="394"/>
      <c r="G346" s="394"/>
      <c r="H346" s="394"/>
      <c r="I346" s="394"/>
      <c r="J346" s="394"/>
      <c r="K346" s="394"/>
      <c r="L346" s="394"/>
      <c r="M346" s="394"/>
      <c r="N346" s="394"/>
      <c r="O346" s="394"/>
      <c r="P346" s="394"/>
      <c r="Q346" s="396">
        <v>688666665</v>
      </c>
      <c r="R346" s="397"/>
      <c r="S346" s="397"/>
      <c r="T346" s="398"/>
      <c r="U346" s="399">
        <v>42880</v>
      </c>
      <c r="V346" s="400"/>
      <c r="W346" s="400"/>
      <c r="X346" s="401"/>
      <c r="Y346" s="394">
        <v>120</v>
      </c>
      <c r="Z346" s="394"/>
      <c r="AA346" s="267"/>
      <c r="AB346" s="270" t="s">
        <v>697</v>
      </c>
      <c r="AC346" s="303"/>
      <c r="AD346" s="304">
        <v>0.5</v>
      </c>
      <c r="AE346" s="233">
        <f t="shared" si="22"/>
        <v>0.79166666666666663</v>
      </c>
      <c r="AF346" s="234">
        <f t="shared" si="21"/>
        <v>95</v>
      </c>
      <c r="AG346" s="234">
        <v>25</v>
      </c>
      <c r="AH346" s="390">
        <f t="shared" si="23"/>
        <v>71736110.9375</v>
      </c>
      <c r="AI346" s="390"/>
      <c r="AJ346" s="390"/>
      <c r="AK346" s="390"/>
      <c r="AL346" s="390"/>
    </row>
    <row r="347" spans="1:40" ht="39.950000000000003" customHeight="1" x14ac:dyDescent="0.25">
      <c r="A347" s="394"/>
      <c r="B347" s="394"/>
      <c r="C347" s="394"/>
      <c r="D347" s="394"/>
      <c r="E347" s="394"/>
      <c r="F347" s="394"/>
      <c r="G347" s="394"/>
      <c r="H347" s="394"/>
      <c r="I347" s="394"/>
      <c r="J347" s="394"/>
      <c r="K347" s="394"/>
      <c r="L347" s="394"/>
      <c r="M347" s="394"/>
      <c r="N347" s="394"/>
      <c r="O347" s="394"/>
      <c r="P347" s="394"/>
      <c r="Q347" s="396">
        <v>1736068718</v>
      </c>
      <c r="R347" s="397"/>
      <c r="S347" s="397"/>
      <c r="T347" s="398"/>
      <c r="U347" s="399" t="s">
        <v>935</v>
      </c>
      <c r="V347" s="400"/>
      <c r="W347" s="400"/>
      <c r="X347" s="401"/>
      <c r="Y347" s="394">
        <v>150</v>
      </c>
      <c r="Z347" s="394"/>
      <c r="AA347" s="267"/>
      <c r="AB347" s="270" t="s">
        <v>697</v>
      </c>
      <c r="AC347" s="303"/>
      <c r="AD347" s="304">
        <v>0.5</v>
      </c>
      <c r="AE347" s="233">
        <f t="shared" si="22"/>
        <v>0</v>
      </c>
      <c r="AF347" s="234">
        <f t="shared" si="21"/>
        <v>0</v>
      </c>
      <c r="AG347" s="234">
        <v>150</v>
      </c>
      <c r="AH347" s="390">
        <f t="shared" si="23"/>
        <v>868034359</v>
      </c>
      <c r="AI347" s="390"/>
      <c r="AJ347" s="390"/>
      <c r="AK347" s="390"/>
      <c r="AL347" s="390"/>
    </row>
    <row r="348" spans="1:40" x14ac:dyDescent="0.25">
      <c r="A348" s="394"/>
      <c r="B348" s="394"/>
      <c r="C348" s="394"/>
      <c r="D348" s="394"/>
      <c r="E348" s="394"/>
      <c r="F348" s="394"/>
      <c r="G348" s="394"/>
      <c r="H348" s="394"/>
      <c r="I348" s="394"/>
      <c r="J348" s="394"/>
      <c r="K348" s="394"/>
      <c r="L348" s="394"/>
      <c r="M348" s="394"/>
      <c r="N348" s="394"/>
      <c r="O348" s="394"/>
      <c r="P348" s="394"/>
      <c r="Q348" s="396"/>
      <c r="R348" s="397"/>
      <c r="S348" s="397"/>
      <c r="T348" s="398"/>
      <c r="U348" s="399"/>
      <c r="V348" s="400"/>
      <c r="W348" s="400"/>
      <c r="X348" s="401"/>
      <c r="Y348" s="394"/>
      <c r="Z348" s="394"/>
      <c r="AA348" s="267"/>
      <c r="AB348" s="391" t="s">
        <v>693</v>
      </c>
      <c r="AC348" s="391"/>
      <c r="AD348" s="391"/>
      <c r="AE348" s="391"/>
      <c r="AF348" s="391"/>
      <c r="AG348" s="391"/>
      <c r="AH348" s="392">
        <f>SUM(AH333:AL347)</f>
        <v>13473679044.745516</v>
      </c>
      <c r="AI348" s="393"/>
      <c r="AJ348" s="393"/>
      <c r="AK348" s="393"/>
      <c r="AL348" s="393"/>
    </row>
    <row r="349" spans="1:40" s="222" customFormat="1" x14ac:dyDescent="0.25">
      <c r="A349" s="226" t="s">
        <v>691</v>
      </c>
      <c r="B349" s="269"/>
      <c r="C349" s="269"/>
      <c r="D349" s="269"/>
      <c r="E349" s="268"/>
      <c r="F349" s="268"/>
      <c r="G349" s="268"/>
      <c r="H349" s="226" t="str">
        <f>+B323</f>
        <v>ARCOR CONSTRUCCIONES SUCURSAL COLOMBIA</v>
      </c>
      <c r="I349" s="269"/>
      <c r="J349" s="269"/>
      <c r="K349" s="269"/>
      <c r="L349" s="269"/>
      <c r="M349" s="269"/>
      <c r="N349" s="269"/>
      <c r="O349" s="269"/>
      <c r="P349" s="269"/>
      <c r="Q349" s="269"/>
      <c r="R349" s="269"/>
      <c r="S349" s="268"/>
      <c r="T349" s="268"/>
      <c r="U349" s="268"/>
      <c r="V349" s="268"/>
      <c r="W349" s="268"/>
      <c r="X349" s="268"/>
      <c r="Y349" s="268"/>
      <c r="Z349" s="268"/>
      <c r="AA349" s="228"/>
      <c r="AB349" s="228"/>
      <c r="AC349" s="228"/>
      <c r="AD349" s="229"/>
      <c r="AE349" s="230"/>
      <c r="AF349" s="231"/>
      <c r="AG349" s="231"/>
      <c r="AH349" s="268"/>
      <c r="AI349" s="268"/>
      <c r="AJ349" s="268"/>
      <c r="AK349" s="268"/>
      <c r="AL349" s="268"/>
    </row>
    <row r="350" spans="1:40" ht="39.950000000000003" customHeight="1" x14ac:dyDescent="0.25">
      <c r="A350" s="394"/>
      <c r="B350" s="394"/>
      <c r="C350" s="394"/>
      <c r="D350" s="394"/>
      <c r="E350" s="394"/>
      <c r="F350" s="394"/>
      <c r="G350" s="394"/>
      <c r="H350" s="394"/>
      <c r="I350" s="394"/>
      <c r="J350" s="394"/>
      <c r="K350" s="394"/>
      <c r="L350" s="394"/>
      <c r="M350" s="394"/>
      <c r="N350" s="394"/>
      <c r="O350" s="394"/>
      <c r="P350" s="394"/>
      <c r="Q350" s="396">
        <v>3916500869.4000001</v>
      </c>
      <c r="R350" s="397"/>
      <c r="S350" s="397"/>
      <c r="T350" s="398"/>
      <c r="U350" s="399">
        <v>42320</v>
      </c>
      <c r="V350" s="400"/>
      <c r="W350" s="400"/>
      <c r="X350" s="401"/>
      <c r="Y350" s="394">
        <v>1440</v>
      </c>
      <c r="Z350" s="394"/>
      <c r="AA350" s="270" t="s">
        <v>697</v>
      </c>
      <c r="AB350" s="270"/>
      <c r="AC350" s="270"/>
      <c r="AD350" s="233">
        <v>1</v>
      </c>
      <c r="AE350" s="233">
        <f>+AF350/Y350</f>
        <v>0.75</v>
      </c>
      <c r="AF350" s="234">
        <f>+Y350-AG350</f>
        <v>1080</v>
      </c>
      <c r="AG350" s="234">
        <v>360</v>
      </c>
      <c r="AH350" s="390">
        <f>+(Q350/Y350)*AD350*AG350</f>
        <v>979125217.35000002</v>
      </c>
      <c r="AI350" s="390"/>
      <c r="AJ350" s="390"/>
      <c r="AK350" s="390"/>
      <c r="AL350" s="390"/>
      <c r="AN350" s="235"/>
    </row>
    <row r="351" spans="1:40" ht="39.950000000000003" customHeight="1" x14ac:dyDescent="0.25">
      <c r="A351" s="394"/>
      <c r="B351" s="394"/>
      <c r="C351" s="394"/>
      <c r="D351" s="394"/>
      <c r="E351" s="394"/>
      <c r="F351" s="394"/>
      <c r="G351" s="394"/>
      <c r="H351" s="394"/>
      <c r="I351" s="394"/>
      <c r="J351" s="394"/>
      <c r="K351" s="394"/>
      <c r="L351" s="394"/>
      <c r="M351" s="394"/>
      <c r="N351" s="394"/>
      <c r="O351" s="394"/>
      <c r="P351" s="394"/>
      <c r="Q351" s="396">
        <v>10290679976</v>
      </c>
      <c r="R351" s="397"/>
      <c r="S351" s="397"/>
      <c r="T351" s="398"/>
      <c r="U351" s="399">
        <v>42583</v>
      </c>
      <c r="V351" s="400"/>
      <c r="W351" s="400"/>
      <c r="X351" s="401"/>
      <c r="Y351" s="394">
        <v>540</v>
      </c>
      <c r="Z351" s="394"/>
      <c r="AA351" s="270"/>
      <c r="AB351" s="270"/>
      <c r="AC351" s="270" t="s">
        <v>697</v>
      </c>
      <c r="AD351" s="233">
        <v>0.65</v>
      </c>
      <c r="AE351" s="233">
        <f t="shared" ref="AE351:AE364" si="24">+AF351/Y351</f>
        <v>0.70370370370370372</v>
      </c>
      <c r="AF351" s="234">
        <f t="shared" ref="AF351:AF364" si="25">+Y351-AG351</f>
        <v>380</v>
      </c>
      <c r="AG351" s="234">
        <v>160</v>
      </c>
      <c r="AH351" s="390">
        <f t="shared" ref="AH351:AH364" si="26">+(Q351/Y351)*AD351*AG351</f>
        <v>1981908736.1185188</v>
      </c>
      <c r="AI351" s="390"/>
      <c r="AJ351" s="390"/>
      <c r="AK351" s="390"/>
      <c r="AL351" s="390"/>
      <c r="AN351" s="235"/>
    </row>
    <row r="352" spans="1:40" ht="39.950000000000003" customHeight="1" x14ac:dyDescent="0.25">
      <c r="A352" s="394"/>
      <c r="B352" s="394"/>
      <c r="C352" s="394"/>
      <c r="D352" s="394"/>
      <c r="E352" s="394"/>
      <c r="F352" s="394"/>
      <c r="G352" s="394"/>
      <c r="H352" s="394"/>
      <c r="I352" s="394"/>
      <c r="J352" s="394"/>
      <c r="K352" s="394"/>
      <c r="L352" s="394"/>
      <c r="M352" s="394"/>
      <c r="N352" s="394"/>
      <c r="O352" s="394"/>
      <c r="P352" s="394"/>
      <c r="Q352" s="396">
        <v>4280536737</v>
      </c>
      <c r="R352" s="397"/>
      <c r="S352" s="397"/>
      <c r="T352" s="398"/>
      <c r="U352" s="399">
        <v>42443</v>
      </c>
      <c r="V352" s="400"/>
      <c r="W352" s="400"/>
      <c r="X352" s="401"/>
      <c r="Y352" s="394">
        <v>330</v>
      </c>
      <c r="Z352" s="394"/>
      <c r="AA352" s="270"/>
      <c r="AB352" s="270" t="s">
        <v>697</v>
      </c>
      <c r="AC352" s="270"/>
      <c r="AD352" s="233">
        <v>0.5</v>
      </c>
      <c r="AE352" s="233">
        <f t="shared" si="24"/>
        <v>0.58787878787878789</v>
      </c>
      <c r="AF352" s="234">
        <f t="shared" si="25"/>
        <v>194</v>
      </c>
      <c r="AG352" s="234">
        <v>136</v>
      </c>
      <c r="AH352" s="390">
        <f t="shared" si="26"/>
        <v>882049994.29090905</v>
      </c>
      <c r="AI352" s="390"/>
      <c r="AJ352" s="390"/>
      <c r="AK352" s="390"/>
      <c r="AL352" s="390"/>
      <c r="AN352" s="235"/>
    </row>
    <row r="353" spans="1:40" ht="39.950000000000003" customHeight="1" x14ac:dyDescent="0.25">
      <c r="A353" s="394"/>
      <c r="B353" s="394"/>
      <c r="C353" s="394"/>
      <c r="D353" s="394"/>
      <c r="E353" s="394"/>
      <c r="F353" s="394"/>
      <c r="G353" s="394"/>
      <c r="H353" s="394"/>
      <c r="I353" s="394"/>
      <c r="J353" s="394"/>
      <c r="K353" s="394"/>
      <c r="L353" s="394"/>
      <c r="M353" s="394"/>
      <c r="N353" s="394"/>
      <c r="O353" s="394"/>
      <c r="P353" s="394"/>
      <c r="Q353" s="396">
        <v>2804053912</v>
      </c>
      <c r="R353" s="397"/>
      <c r="S353" s="397"/>
      <c r="T353" s="398"/>
      <c r="U353" s="399">
        <v>42440</v>
      </c>
      <c r="V353" s="400"/>
      <c r="W353" s="400"/>
      <c r="X353" s="401"/>
      <c r="Y353" s="394">
        <v>480</v>
      </c>
      <c r="Z353" s="394"/>
      <c r="AA353" s="270"/>
      <c r="AB353" s="270" t="s">
        <v>697</v>
      </c>
      <c r="AC353" s="270"/>
      <c r="AD353" s="233">
        <v>0.5</v>
      </c>
      <c r="AE353" s="233">
        <f t="shared" si="24"/>
        <v>0.86250000000000004</v>
      </c>
      <c r="AF353" s="234">
        <f t="shared" si="25"/>
        <v>414</v>
      </c>
      <c r="AG353" s="234">
        <v>66</v>
      </c>
      <c r="AH353" s="390">
        <f t="shared" si="26"/>
        <v>192778706.44999999</v>
      </c>
      <c r="AI353" s="390"/>
      <c r="AJ353" s="390"/>
      <c r="AK353" s="390"/>
      <c r="AL353" s="390"/>
      <c r="AN353" s="235"/>
    </row>
    <row r="354" spans="1:40" ht="39.950000000000003" customHeight="1" x14ac:dyDescent="0.25">
      <c r="A354" s="394"/>
      <c r="B354" s="394"/>
      <c r="C354" s="394"/>
      <c r="D354" s="394"/>
      <c r="E354" s="394"/>
      <c r="F354" s="394"/>
      <c r="G354" s="394"/>
      <c r="H354" s="394"/>
      <c r="I354" s="394"/>
      <c r="J354" s="394"/>
      <c r="K354" s="394"/>
      <c r="L354" s="394"/>
      <c r="M354" s="394"/>
      <c r="N354" s="394"/>
      <c r="O354" s="394"/>
      <c r="P354" s="394"/>
      <c r="Q354" s="396">
        <v>2568002136</v>
      </c>
      <c r="R354" s="397"/>
      <c r="S354" s="397"/>
      <c r="T354" s="398"/>
      <c r="U354" s="399">
        <v>42580</v>
      </c>
      <c r="V354" s="400"/>
      <c r="W354" s="400"/>
      <c r="X354" s="401"/>
      <c r="Y354" s="394">
        <v>420</v>
      </c>
      <c r="Z354" s="394"/>
      <c r="AA354" s="270" t="s">
        <v>697</v>
      </c>
      <c r="AB354" s="270"/>
      <c r="AC354" s="270"/>
      <c r="AD354" s="233">
        <v>1</v>
      </c>
      <c r="AE354" s="233">
        <f t="shared" si="24"/>
        <v>0.91190476190476188</v>
      </c>
      <c r="AF354" s="234">
        <f t="shared" si="25"/>
        <v>383</v>
      </c>
      <c r="AG354" s="234">
        <v>37</v>
      </c>
      <c r="AH354" s="390">
        <f t="shared" si="26"/>
        <v>226228759.59999999</v>
      </c>
      <c r="AI354" s="390"/>
      <c r="AJ354" s="390"/>
      <c r="AK354" s="390"/>
      <c r="AL354" s="390"/>
      <c r="AN354" s="235"/>
    </row>
    <row r="355" spans="1:40" ht="39.950000000000003" customHeight="1" x14ac:dyDescent="0.25">
      <c r="A355" s="394"/>
      <c r="B355" s="394"/>
      <c r="C355" s="394"/>
      <c r="D355" s="394"/>
      <c r="E355" s="394"/>
      <c r="F355" s="394"/>
      <c r="G355" s="394"/>
      <c r="H355" s="394"/>
      <c r="I355" s="394"/>
      <c r="J355" s="394"/>
      <c r="K355" s="394"/>
      <c r="L355" s="394"/>
      <c r="M355" s="394"/>
      <c r="N355" s="394"/>
      <c r="O355" s="394"/>
      <c r="P355" s="394"/>
      <c r="Q355" s="396">
        <v>9659293665</v>
      </c>
      <c r="R355" s="397"/>
      <c r="S355" s="397"/>
      <c r="T355" s="398"/>
      <c r="U355" s="399">
        <v>42649</v>
      </c>
      <c r="V355" s="400"/>
      <c r="W355" s="400"/>
      <c r="X355" s="401"/>
      <c r="Y355" s="394">
        <v>450</v>
      </c>
      <c r="Z355" s="394"/>
      <c r="AA355" s="270"/>
      <c r="AB355" s="270" t="s">
        <v>697</v>
      </c>
      <c r="AC355" s="270"/>
      <c r="AD355" s="233">
        <v>0.5</v>
      </c>
      <c r="AE355" s="233">
        <f t="shared" si="24"/>
        <v>0.47555555555555556</v>
      </c>
      <c r="AF355" s="234">
        <f t="shared" si="25"/>
        <v>214</v>
      </c>
      <c r="AG355" s="234">
        <v>236</v>
      </c>
      <c r="AH355" s="390">
        <f t="shared" si="26"/>
        <v>2532881449.9333334</v>
      </c>
      <c r="AI355" s="390"/>
      <c r="AJ355" s="390"/>
      <c r="AK355" s="390"/>
      <c r="AL355" s="390"/>
      <c r="AN355" s="235"/>
    </row>
    <row r="356" spans="1:40" ht="39.950000000000003" customHeight="1" x14ac:dyDescent="0.25">
      <c r="A356" s="394"/>
      <c r="B356" s="394"/>
      <c r="C356" s="394"/>
      <c r="D356" s="394"/>
      <c r="E356" s="394"/>
      <c r="F356" s="394"/>
      <c r="G356" s="394"/>
      <c r="H356" s="394"/>
      <c r="I356" s="394"/>
      <c r="J356" s="394"/>
      <c r="K356" s="394"/>
      <c r="L356" s="394"/>
      <c r="M356" s="394"/>
      <c r="N356" s="394"/>
      <c r="O356" s="394"/>
      <c r="P356" s="394"/>
      <c r="Q356" s="396">
        <v>9650739623.6000004</v>
      </c>
      <c r="R356" s="397"/>
      <c r="S356" s="397"/>
      <c r="T356" s="398"/>
      <c r="U356" s="399">
        <v>42618</v>
      </c>
      <c r="V356" s="400"/>
      <c r="W356" s="400"/>
      <c r="X356" s="401"/>
      <c r="Y356" s="394">
        <v>480</v>
      </c>
      <c r="Z356" s="394"/>
      <c r="AA356" s="270"/>
      <c r="AB356" s="270"/>
      <c r="AC356" s="270" t="s">
        <v>697</v>
      </c>
      <c r="AD356" s="233">
        <v>0.6</v>
      </c>
      <c r="AE356" s="233">
        <f t="shared" si="24"/>
        <v>0.71875</v>
      </c>
      <c r="AF356" s="234">
        <f t="shared" si="25"/>
        <v>345</v>
      </c>
      <c r="AG356" s="234">
        <v>135</v>
      </c>
      <c r="AH356" s="390">
        <f t="shared" si="26"/>
        <v>1628562311.4825001</v>
      </c>
      <c r="AI356" s="390"/>
      <c r="AJ356" s="390"/>
      <c r="AK356" s="390"/>
      <c r="AL356" s="390"/>
      <c r="AN356" s="235"/>
    </row>
    <row r="357" spans="1:40" ht="39.950000000000003" customHeight="1" x14ac:dyDescent="0.25">
      <c r="A357" s="394"/>
      <c r="B357" s="394"/>
      <c r="C357" s="394"/>
      <c r="D357" s="394"/>
      <c r="E357" s="394"/>
      <c r="F357" s="394"/>
      <c r="G357" s="394"/>
      <c r="H357" s="394"/>
      <c r="I357" s="394"/>
      <c r="J357" s="394"/>
      <c r="K357" s="394"/>
      <c r="L357" s="394"/>
      <c r="M357" s="394"/>
      <c r="N357" s="394"/>
      <c r="O357" s="394"/>
      <c r="P357" s="394"/>
      <c r="Q357" s="396">
        <v>5762701584</v>
      </c>
      <c r="R357" s="397"/>
      <c r="S357" s="397"/>
      <c r="T357" s="398"/>
      <c r="U357" s="399">
        <v>42719</v>
      </c>
      <c r="V357" s="400"/>
      <c r="W357" s="400"/>
      <c r="X357" s="401"/>
      <c r="Y357" s="394">
        <v>315</v>
      </c>
      <c r="Z357" s="394"/>
      <c r="AA357" s="270"/>
      <c r="AB357" s="270" t="s">
        <v>697</v>
      </c>
      <c r="AC357" s="270"/>
      <c r="AD357" s="233">
        <v>0.49</v>
      </c>
      <c r="AE357" s="233">
        <f t="shared" si="24"/>
        <v>0.77460317460317463</v>
      </c>
      <c r="AF357" s="234">
        <f t="shared" si="25"/>
        <v>244</v>
      </c>
      <c r="AG357" s="234">
        <v>71</v>
      </c>
      <c r="AH357" s="390">
        <f t="shared" si="26"/>
        <v>636458374.94400001</v>
      </c>
      <c r="AI357" s="390"/>
      <c r="AJ357" s="390"/>
      <c r="AK357" s="390"/>
      <c r="AL357" s="390"/>
      <c r="AN357" s="235"/>
    </row>
    <row r="358" spans="1:40" ht="39.950000000000003" customHeight="1" x14ac:dyDescent="0.25">
      <c r="A358" s="394"/>
      <c r="B358" s="394"/>
      <c r="C358" s="394"/>
      <c r="D358" s="394"/>
      <c r="E358" s="394"/>
      <c r="F358" s="394"/>
      <c r="G358" s="394"/>
      <c r="H358" s="394"/>
      <c r="I358" s="394"/>
      <c r="J358" s="394"/>
      <c r="K358" s="394"/>
      <c r="L358" s="394"/>
      <c r="M358" s="394"/>
      <c r="N358" s="394"/>
      <c r="O358" s="394"/>
      <c r="P358" s="394"/>
      <c r="Q358" s="396">
        <v>3488187607</v>
      </c>
      <c r="R358" s="397"/>
      <c r="S358" s="397"/>
      <c r="T358" s="398"/>
      <c r="U358" s="399">
        <v>42725</v>
      </c>
      <c r="V358" s="400"/>
      <c r="W358" s="400"/>
      <c r="X358" s="401"/>
      <c r="Y358" s="394">
        <v>210</v>
      </c>
      <c r="Z358" s="394"/>
      <c r="AA358" s="270"/>
      <c r="AB358" s="270" t="s">
        <v>697</v>
      </c>
      <c r="AC358" s="270"/>
      <c r="AD358" s="233">
        <v>0.5</v>
      </c>
      <c r="AE358" s="233">
        <f t="shared" si="24"/>
        <v>0</v>
      </c>
      <c r="AF358" s="234">
        <f t="shared" si="25"/>
        <v>0</v>
      </c>
      <c r="AG358" s="234">
        <v>210</v>
      </c>
      <c r="AH358" s="390">
        <f t="shared" si="26"/>
        <v>1744093803.5</v>
      </c>
      <c r="AI358" s="390"/>
      <c r="AJ358" s="390"/>
      <c r="AK358" s="390"/>
      <c r="AL358" s="390"/>
      <c r="AN358" s="235"/>
    </row>
    <row r="359" spans="1:40" ht="39.950000000000003" customHeight="1" x14ac:dyDescent="0.25">
      <c r="A359" s="394"/>
      <c r="B359" s="394"/>
      <c r="C359" s="394"/>
      <c r="D359" s="394"/>
      <c r="E359" s="394"/>
      <c r="F359" s="394"/>
      <c r="G359" s="394"/>
      <c r="H359" s="394"/>
      <c r="I359" s="394"/>
      <c r="J359" s="394"/>
      <c r="K359" s="394"/>
      <c r="L359" s="394"/>
      <c r="M359" s="394"/>
      <c r="N359" s="394"/>
      <c r="O359" s="394"/>
      <c r="P359" s="394"/>
      <c r="Q359" s="396">
        <v>1353691663</v>
      </c>
      <c r="R359" s="397"/>
      <c r="S359" s="397"/>
      <c r="T359" s="398"/>
      <c r="U359" s="399">
        <v>42795</v>
      </c>
      <c r="V359" s="400"/>
      <c r="W359" s="400"/>
      <c r="X359" s="401"/>
      <c r="Y359" s="394">
        <v>360</v>
      </c>
      <c r="Z359" s="394"/>
      <c r="AA359" s="270"/>
      <c r="AB359" s="270" t="s">
        <v>697</v>
      </c>
      <c r="AC359" s="270"/>
      <c r="AD359" s="233">
        <v>0.5</v>
      </c>
      <c r="AE359" s="233">
        <f t="shared" si="24"/>
        <v>0.46666666666666667</v>
      </c>
      <c r="AF359" s="234">
        <f t="shared" si="25"/>
        <v>168</v>
      </c>
      <c r="AG359" s="234">
        <v>192</v>
      </c>
      <c r="AH359" s="390">
        <f t="shared" si="26"/>
        <v>360984443.46666664</v>
      </c>
      <c r="AI359" s="390"/>
      <c r="AJ359" s="390"/>
      <c r="AK359" s="390"/>
      <c r="AL359" s="390"/>
      <c r="AN359" s="235"/>
    </row>
    <row r="360" spans="1:40" ht="39.950000000000003" customHeight="1" x14ac:dyDescent="0.25">
      <c r="A360" s="394"/>
      <c r="B360" s="394"/>
      <c r="C360" s="394"/>
      <c r="D360" s="394"/>
      <c r="E360" s="394"/>
      <c r="F360" s="394"/>
      <c r="G360" s="394"/>
      <c r="H360" s="394"/>
      <c r="I360" s="394"/>
      <c r="J360" s="394"/>
      <c r="K360" s="394"/>
      <c r="L360" s="394"/>
      <c r="M360" s="394"/>
      <c r="N360" s="394"/>
      <c r="O360" s="394"/>
      <c r="P360" s="394"/>
      <c r="Q360" s="396">
        <v>2322809526</v>
      </c>
      <c r="R360" s="397"/>
      <c r="S360" s="397"/>
      <c r="T360" s="398"/>
      <c r="U360" s="399">
        <v>42795</v>
      </c>
      <c r="V360" s="400"/>
      <c r="W360" s="400"/>
      <c r="X360" s="401"/>
      <c r="Y360" s="394">
        <v>360</v>
      </c>
      <c r="Z360" s="394"/>
      <c r="AA360" s="270"/>
      <c r="AB360" s="270" t="s">
        <v>697</v>
      </c>
      <c r="AC360" s="270"/>
      <c r="AD360" s="233">
        <v>0.5</v>
      </c>
      <c r="AE360" s="233">
        <f t="shared" si="24"/>
        <v>0.46666666666666667</v>
      </c>
      <c r="AF360" s="234">
        <f t="shared" si="25"/>
        <v>168</v>
      </c>
      <c r="AG360" s="234">
        <v>192</v>
      </c>
      <c r="AH360" s="390">
        <f t="shared" si="26"/>
        <v>619415873.60000002</v>
      </c>
      <c r="AI360" s="390"/>
      <c r="AJ360" s="390"/>
      <c r="AK360" s="390"/>
      <c r="AL360" s="390"/>
      <c r="AN360" s="235"/>
    </row>
    <row r="361" spans="1:40" ht="39.950000000000003" customHeight="1" x14ac:dyDescent="0.25">
      <c r="A361" s="394"/>
      <c r="B361" s="394"/>
      <c r="C361" s="394"/>
      <c r="D361" s="394"/>
      <c r="E361" s="394"/>
      <c r="F361" s="394"/>
      <c r="G361" s="394"/>
      <c r="H361" s="394"/>
      <c r="I361" s="394"/>
      <c r="J361" s="394"/>
      <c r="K361" s="394"/>
      <c r="L361" s="394"/>
      <c r="M361" s="394"/>
      <c r="N361" s="394"/>
      <c r="O361" s="394"/>
      <c r="P361" s="394"/>
      <c r="Q361" s="396">
        <v>35520780016.849998</v>
      </c>
      <c r="R361" s="397"/>
      <c r="S361" s="397"/>
      <c r="T361" s="398"/>
      <c r="U361" s="399">
        <v>42846</v>
      </c>
      <c r="V361" s="400"/>
      <c r="W361" s="400"/>
      <c r="X361" s="401"/>
      <c r="Y361" s="394">
        <v>300</v>
      </c>
      <c r="Z361" s="394"/>
      <c r="AA361" s="270"/>
      <c r="AB361" s="270" t="s">
        <v>697</v>
      </c>
      <c r="AC361" s="270"/>
      <c r="AD361" s="233">
        <v>0.5</v>
      </c>
      <c r="AE361" s="233">
        <f t="shared" si="24"/>
        <v>0.39</v>
      </c>
      <c r="AF361" s="234">
        <f t="shared" si="25"/>
        <v>117</v>
      </c>
      <c r="AG361" s="234">
        <v>183</v>
      </c>
      <c r="AH361" s="390">
        <f t="shared" si="26"/>
        <v>10833837905.13925</v>
      </c>
      <c r="AI361" s="390"/>
      <c r="AJ361" s="390"/>
      <c r="AK361" s="390"/>
      <c r="AL361" s="390"/>
      <c r="AN361" s="235"/>
    </row>
    <row r="362" spans="1:40" ht="39.950000000000003" customHeight="1" x14ac:dyDescent="0.25">
      <c r="A362" s="394"/>
      <c r="B362" s="394"/>
      <c r="C362" s="394"/>
      <c r="D362" s="394"/>
      <c r="E362" s="394"/>
      <c r="F362" s="394"/>
      <c r="G362" s="394"/>
      <c r="H362" s="394"/>
      <c r="I362" s="394"/>
      <c r="J362" s="394"/>
      <c r="K362" s="394"/>
      <c r="L362" s="394"/>
      <c r="M362" s="394"/>
      <c r="N362" s="394"/>
      <c r="O362" s="394"/>
      <c r="P362" s="394"/>
      <c r="Q362" s="396">
        <v>1924958345.02</v>
      </c>
      <c r="R362" s="397"/>
      <c r="S362" s="397"/>
      <c r="T362" s="398"/>
      <c r="U362" s="399">
        <v>42963</v>
      </c>
      <c r="V362" s="400"/>
      <c r="W362" s="400"/>
      <c r="X362" s="401"/>
      <c r="Y362" s="394">
        <v>90</v>
      </c>
      <c r="Z362" s="394"/>
      <c r="AA362" s="270" t="s">
        <v>697</v>
      </c>
      <c r="AB362" s="270"/>
      <c r="AC362" s="270"/>
      <c r="AD362" s="233">
        <v>1</v>
      </c>
      <c r="AE362" s="233">
        <f t="shared" si="24"/>
        <v>0</v>
      </c>
      <c r="AF362" s="234">
        <f t="shared" si="25"/>
        <v>0</v>
      </c>
      <c r="AG362" s="234">
        <v>90</v>
      </c>
      <c r="AH362" s="390">
        <f t="shared" si="26"/>
        <v>1924958345.02</v>
      </c>
      <c r="AI362" s="390"/>
      <c r="AJ362" s="390"/>
      <c r="AK362" s="390"/>
      <c r="AL362" s="390"/>
      <c r="AN362" s="235"/>
    </row>
    <row r="363" spans="1:40" ht="39.950000000000003" customHeight="1" x14ac:dyDescent="0.25">
      <c r="A363" s="394"/>
      <c r="B363" s="394"/>
      <c r="C363" s="394"/>
      <c r="D363" s="394"/>
      <c r="E363" s="394"/>
      <c r="F363" s="394"/>
      <c r="G363" s="394"/>
      <c r="H363" s="394"/>
      <c r="I363" s="394"/>
      <c r="J363" s="394"/>
      <c r="K363" s="394"/>
      <c r="L363" s="394"/>
      <c r="M363" s="394"/>
      <c r="N363" s="394"/>
      <c r="O363" s="394"/>
      <c r="P363" s="394"/>
      <c r="Q363" s="396">
        <v>11955483522</v>
      </c>
      <c r="R363" s="397"/>
      <c r="S363" s="397"/>
      <c r="T363" s="398"/>
      <c r="U363" s="399">
        <v>42963</v>
      </c>
      <c r="V363" s="400"/>
      <c r="W363" s="400"/>
      <c r="X363" s="401"/>
      <c r="Y363" s="394">
        <v>300</v>
      </c>
      <c r="Z363" s="394"/>
      <c r="AA363" s="270"/>
      <c r="AB363" s="270" t="s">
        <v>697</v>
      </c>
      <c r="AC363" s="270"/>
      <c r="AD363" s="233">
        <v>0.26</v>
      </c>
      <c r="AE363" s="233">
        <f t="shared" si="24"/>
        <v>0</v>
      </c>
      <c r="AF363" s="234">
        <f t="shared" si="25"/>
        <v>0</v>
      </c>
      <c r="AG363" s="234">
        <v>300</v>
      </c>
      <c r="AH363" s="390">
        <f t="shared" si="26"/>
        <v>3108425715.7200003</v>
      </c>
      <c r="AI363" s="390"/>
      <c r="AJ363" s="390"/>
      <c r="AK363" s="390"/>
      <c r="AL363" s="390"/>
      <c r="AN363" s="235"/>
    </row>
    <row r="364" spans="1:40" ht="39.950000000000003" customHeight="1" x14ac:dyDescent="0.25">
      <c r="A364" s="394"/>
      <c r="B364" s="394"/>
      <c r="C364" s="394"/>
      <c r="D364" s="394"/>
      <c r="E364" s="394"/>
      <c r="F364" s="394"/>
      <c r="G364" s="394"/>
      <c r="H364" s="394"/>
      <c r="I364" s="394"/>
      <c r="J364" s="394"/>
      <c r="K364" s="394"/>
      <c r="L364" s="394"/>
      <c r="M364" s="394"/>
      <c r="N364" s="394"/>
      <c r="O364" s="394"/>
      <c r="P364" s="394"/>
      <c r="Q364" s="396">
        <v>33054086090</v>
      </c>
      <c r="R364" s="397"/>
      <c r="S364" s="397"/>
      <c r="T364" s="398"/>
      <c r="U364" s="399">
        <v>42963</v>
      </c>
      <c r="V364" s="400"/>
      <c r="W364" s="400"/>
      <c r="X364" s="401"/>
      <c r="Y364" s="394">
        <v>360</v>
      </c>
      <c r="Z364" s="394"/>
      <c r="AA364" s="270"/>
      <c r="AB364" s="270" t="s">
        <v>697</v>
      </c>
      <c r="AC364" s="270"/>
      <c r="AD364" s="233">
        <v>0.5</v>
      </c>
      <c r="AE364" s="233">
        <f t="shared" si="24"/>
        <v>0</v>
      </c>
      <c r="AF364" s="234">
        <f t="shared" si="25"/>
        <v>0</v>
      </c>
      <c r="AG364" s="234">
        <v>360</v>
      </c>
      <c r="AH364" s="390">
        <f t="shared" si="26"/>
        <v>16527043045</v>
      </c>
      <c r="AI364" s="390"/>
      <c r="AJ364" s="390"/>
      <c r="AK364" s="390"/>
      <c r="AL364" s="390"/>
      <c r="AN364" s="235"/>
    </row>
    <row r="365" spans="1:40" x14ac:dyDescent="0.25">
      <c r="AB365" s="391" t="s">
        <v>693</v>
      </c>
      <c r="AC365" s="391"/>
      <c r="AD365" s="391"/>
      <c r="AE365" s="391"/>
      <c r="AF365" s="391"/>
      <c r="AG365" s="391"/>
      <c r="AH365" s="392">
        <f>SUM(AH350:AL364)</f>
        <v>44178752681.615181</v>
      </c>
      <c r="AI365" s="393"/>
      <c r="AJ365" s="393"/>
      <c r="AK365" s="393"/>
      <c r="AL365" s="393"/>
    </row>
    <row r="366" spans="1:40" s="222" customFormat="1" x14ac:dyDescent="0.25">
      <c r="A366" s="226" t="s">
        <v>691</v>
      </c>
      <c r="B366" s="269"/>
      <c r="C366" s="269"/>
      <c r="D366" s="269"/>
      <c r="E366" s="268"/>
      <c r="F366" s="268"/>
      <c r="G366" s="268"/>
      <c r="H366" s="226" t="str">
        <f>+B324</f>
        <v>CIMENTAR INVERSIONES S.A.S</v>
      </c>
      <c r="I366" s="269"/>
      <c r="J366" s="269"/>
      <c r="K366" s="269"/>
      <c r="L366" s="269"/>
      <c r="M366" s="269"/>
      <c r="N366" s="269"/>
      <c r="O366" s="269"/>
      <c r="P366" s="269"/>
      <c r="Q366" s="269"/>
      <c r="R366" s="269"/>
      <c r="S366" s="268"/>
      <c r="T366" s="268"/>
      <c r="U366" s="268"/>
      <c r="V366" s="268"/>
      <c r="W366" s="268"/>
      <c r="X366" s="268"/>
      <c r="Y366" s="268"/>
      <c r="Z366" s="268"/>
      <c r="AA366" s="228"/>
      <c r="AB366" s="228"/>
      <c r="AC366" s="228"/>
      <c r="AD366" s="229"/>
      <c r="AE366" s="230"/>
      <c r="AF366" s="231"/>
      <c r="AG366" s="231"/>
      <c r="AH366" s="268"/>
      <c r="AI366" s="268"/>
      <c r="AJ366" s="268"/>
      <c r="AK366" s="268"/>
      <c r="AL366" s="268"/>
    </row>
    <row r="367" spans="1:40" ht="39.950000000000003" customHeight="1" x14ac:dyDescent="0.25">
      <c r="A367" s="394"/>
      <c r="B367" s="394"/>
      <c r="C367" s="394"/>
      <c r="D367" s="394"/>
      <c r="E367" s="394"/>
      <c r="F367" s="394"/>
      <c r="G367" s="394"/>
      <c r="H367" s="394"/>
      <c r="I367" s="394"/>
      <c r="J367" s="394"/>
      <c r="K367" s="394"/>
      <c r="L367" s="394"/>
      <c r="M367" s="394"/>
      <c r="N367" s="394"/>
      <c r="O367" s="394"/>
      <c r="P367" s="394"/>
      <c r="Q367" s="396">
        <v>15054529334</v>
      </c>
      <c r="R367" s="397"/>
      <c r="S367" s="397"/>
      <c r="T367" s="398"/>
      <c r="U367" s="399">
        <v>42355</v>
      </c>
      <c r="V367" s="400"/>
      <c r="W367" s="400"/>
      <c r="X367" s="401"/>
      <c r="Y367" s="394">
        <v>630</v>
      </c>
      <c r="Z367" s="394"/>
      <c r="AA367" s="270"/>
      <c r="AB367" s="270"/>
      <c r="AC367" s="270" t="s">
        <v>697</v>
      </c>
      <c r="AD367" s="233">
        <v>0.25</v>
      </c>
      <c r="AE367" s="233">
        <f>+AF367/Y367</f>
        <v>0.96507936507936509</v>
      </c>
      <c r="AF367" s="234">
        <f>+Y367-AG367</f>
        <v>608</v>
      </c>
      <c r="AG367" s="234">
        <v>22</v>
      </c>
      <c r="AH367" s="390">
        <f>+(Q367/Y367)*AD367*AG367</f>
        <v>131428430.6936508</v>
      </c>
      <c r="AI367" s="390"/>
      <c r="AJ367" s="390"/>
      <c r="AK367" s="390"/>
      <c r="AL367" s="390"/>
    </row>
    <row r="368" spans="1:40" ht="39.950000000000003" customHeight="1" x14ac:dyDescent="0.25">
      <c r="A368" s="394"/>
      <c r="B368" s="394"/>
      <c r="C368" s="394"/>
      <c r="D368" s="394"/>
      <c r="E368" s="394"/>
      <c r="F368" s="394"/>
      <c r="G368" s="394"/>
      <c r="H368" s="394"/>
      <c r="I368" s="394"/>
      <c r="J368" s="394"/>
      <c r="K368" s="394"/>
      <c r="L368" s="394"/>
      <c r="M368" s="394"/>
      <c r="N368" s="394"/>
      <c r="O368" s="394"/>
      <c r="P368" s="394"/>
      <c r="Q368" s="396">
        <v>5762701584</v>
      </c>
      <c r="R368" s="397"/>
      <c r="S368" s="397"/>
      <c r="T368" s="398"/>
      <c r="U368" s="399">
        <v>42719</v>
      </c>
      <c r="V368" s="400"/>
      <c r="W368" s="400"/>
      <c r="X368" s="401"/>
      <c r="Y368" s="394">
        <v>315</v>
      </c>
      <c r="Z368" s="394"/>
      <c r="AA368" s="270"/>
      <c r="AB368" s="270" t="s">
        <v>697</v>
      </c>
      <c r="AC368" s="270"/>
      <c r="AD368" s="233">
        <v>0.51</v>
      </c>
      <c r="AE368" s="233">
        <f t="shared" ref="AE368:AE370" si="27">+AF368/Y368</f>
        <v>0.78095238095238095</v>
      </c>
      <c r="AF368" s="234">
        <f t="shared" ref="AF368:AF370" si="28">+Y368-AG368</f>
        <v>246</v>
      </c>
      <c r="AG368" s="234">
        <v>69</v>
      </c>
      <c r="AH368" s="390">
        <f t="shared" ref="AH368:AH370" si="29">+(Q368/Y368)*AD368*AG368</f>
        <v>643776091.24114287</v>
      </c>
      <c r="AI368" s="390"/>
      <c r="AJ368" s="390"/>
      <c r="AK368" s="390"/>
      <c r="AL368" s="390"/>
    </row>
    <row r="369" spans="1:38" ht="39.950000000000003" customHeight="1" x14ac:dyDescent="0.25">
      <c r="A369" s="394"/>
      <c r="B369" s="394"/>
      <c r="C369" s="394"/>
      <c r="D369" s="394"/>
      <c r="E369" s="394"/>
      <c r="F369" s="394"/>
      <c r="G369" s="394"/>
      <c r="H369" s="394"/>
      <c r="I369" s="394"/>
      <c r="J369" s="394"/>
      <c r="K369" s="394"/>
      <c r="L369" s="394"/>
      <c r="M369" s="394"/>
      <c r="N369" s="394"/>
      <c r="O369" s="394"/>
      <c r="P369" s="394"/>
      <c r="Q369" s="396">
        <v>3314629070</v>
      </c>
      <c r="R369" s="397"/>
      <c r="S369" s="397"/>
      <c r="T369" s="398"/>
      <c r="U369" s="399">
        <v>42831</v>
      </c>
      <c r="V369" s="400"/>
      <c r="W369" s="400"/>
      <c r="X369" s="401"/>
      <c r="Y369" s="394">
        <v>330</v>
      </c>
      <c r="Z369" s="394"/>
      <c r="AA369" s="270"/>
      <c r="AB369" s="270" t="s">
        <v>697</v>
      </c>
      <c r="AC369" s="270"/>
      <c r="AD369" s="233">
        <v>0.5</v>
      </c>
      <c r="AE369" s="233">
        <f t="shared" si="27"/>
        <v>0.4</v>
      </c>
      <c r="AF369" s="234">
        <f t="shared" si="28"/>
        <v>132</v>
      </c>
      <c r="AG369" s="234">
        <v>198</v>
      </c>
      <c r="AH369" s="390">
        <f t="shared" si="29"/>
        <v>994388721</v>
      </c>
      <c r="AI369" s="390"/>
      <c r="AJ369" s="390"/>
      <c r="AK369" s="390"/>
      <c r="AL369" s="390"/>
    </row>
    <row r="370" spans="1:38" ht="39.950000000000003" customHeight="1" x14ac:dyDescent="0.25">
      <c r="A370" s="394"/>
      <c r="B370" s="394"/>
      <c r="C370" s="394"/>
      <c r="D370" s="394"/>
      <c r="E370" s="394"/>
      <c r="F370" s="394"/>
      <c r="G370" s="394"/>
      <c r="H370" s="394"/>
      <c r="I370" s="394"/>
      <c r="J370" s="394"/>
      <c r="K370" s="394"/>
      <c r="L370" s="394"/>
      <c r="M370" s="394"/>
      <c r="N370" s="394"/>
      <c r="O370" s="394"/>
      <c r="P370" s="394"/>
      <c r="Q370" s="396">
        <v>11955483522</v>
      </c>
      <c r="R370" s="397"/>
      <c r="S370" s="397"/>
      <c r="T370" s="398"/>
      <c r="U370" s="399">
        <v>42963</v>
      </c>
      <c r="V370" s="400"/>
      <c r="W370" s="400"/>
      <c r="X370" s="401"/>
      <c r="Y370" s="394">
        <v>300</v>
      </c>
      <c r="Z370" s="394"/>
      <c r="AA370" s="270"/>
      <c r="AB370" s="270" t="s">
        <v>697</v>
      </c>
      <c r="AC370" s="270"/>
      <c r="AD370" s="233">
        <v>0.61</v>
      </c>
      <c r="AE370" s="233">
        <f t="shared" si="27"/>
        <v>0</v>
      </c>
      <c r="AF370" s="234">
        <f t="shared" si="28"/>
        <v>0</v>
      </c>
      <c r="AG370" s="234">
        <v>300</v>
      </c>
      <c r="AH370" s="390">
        <f t="shared" si="29"/>
        <v>7292844948.4200001</v>
      </c>
      <c r="AI370" s="390"/>
      <c r="AJ370" s="390"/>
      <c r="AK370" s="390"/>
      <c r="AL370" s="390"/>
    </row>
    <row r="371" spans="1:38" x14ac:dyDescent="0.25">
      <c r="AB371" s="391" t="s">
        <v>693</v>
      </c>
      <c r="AC371" s="391"/>
      <c r="AD371" s="391"/>
      <c r="AE371" s="391"/>
      <c r="AF371" s="391"/>
      <c r="AG371" s="391"/>
      <c r="AH371" s="392">
        <f>SUM(AH367:AL370)</f>
        <v>9062438191.3547935</v>
      </c>
      <c r="AI371" s="393"/>
      <c r="AJ371" s="393"/>
      <c r="AK371" s="393"/>
      <c r="AL371" s="393"/>
    </row>
    <row r="372" spans="1:38" ht="15.75" thickBot="1" x14ac:dyDescent="0.3"/>
    <row r="373" spans="1:38" ht="15.75" thickBot="1" x14ac:dyDescent="0.3">
      <c r="A373" s="236" t="s">
        <v>698</v>
      </c>
      <c r="F373" s="236" t="str">
        <f>+B322</f>
        <v>FERNANDO JOSE CASTRO SPADAFFORA</v>
      </c>
      <c r="M373" s="236" t="s">
        <v>699</v>
      </c>
      <c r="T373" s="266" t="s">
        <v>699</v>
      </c>
      <c r="U373" s="385">
        <f>+AB322*((AG322+AI322+AK322)/100)-AH348</f>
        <v>46798539082.554482</v>
      </c>
      <c r="V373" s="386"/>
      <c r="W373" s="386"/>
      <c r="X373" s="386"/>
      <c r="Y373" s="386"/>
      <c r="Z373" s="387"/>
    </row>
    <row r="374" spans="1:38" ht="15.75" thickBot="1" x14ac:dyDescent="0.3">
      <c r="T374" s="266"/>
    </row>
    <row r="375" spans="1:38" ht="15.75" thickBot="1" x14ac:dyDescent="0.3">
      <c r="A375" s="236" t="s">
        <v>698</v>
      </c>
      <c r="F375" s="236" t="str">
        <f>+B323</f>
        <v>ARCOR CONSTRUCCIONES SUCURSAL COLOMBIA</v>
      </c>
      <c r="M375" s="236" t="s">
        <v>699</v>
      </c>
      <c r="T375" s="266" t="s">
        <v>699</v>
      </c>
      <c r="U375" s="385">
        <f>+AB323*((AG323+AI323+AK323)/100)-AH365</f>
        <v>7852178023.3418121</v>
      </c>
      <c r="V375" s="386"/>
      <c r="W375" s="386"/>
      <c r="X375" s="386"/>
      <c r="Y375" s="386"/>
      <c r="Z375" s="387"/>
    </row>
    <row r="376" spans="1:38" ht="15.75" thickBot="1" x14ac:dyDescent="0.3">
      <c r="T376" s="266"/>
    </row>
    <row r="377" spans="1:38" ht="15.75" thickBot="1" x14ac:dyDescent="0.3">
      <c r="A377" s="236" t="s">
        <v>698</v>
      </c>
      <c r="F377" s="236" t="str">
        <f>+B324</f>
        <v>CIMENTAR INVERSIONES S.A.S</v>
      </c>
      <c r="M377" s="236" t="s">
        <v>699</v>
      </c>
      <c r="T377" s="266" t="s">
        <v>699</v>
      </c>
      <c r="U377" s="385">
        <f>+AB324*((AG324+AI324+AK324)/100)-AH371</f>
        <v>8327919776.2452087</v>
      </c>
      <c r="V377" s="386"/>
      <c r="W377" s="386"/>
      <c r="X377" s="386"/>
      <c r="Y377" s="386"/>
      <c r="Z377" s="387"/>
    </row>
    <row r="378" spans="1:38" ht="15.75" thickBot="1" x14ac:dyDescent="0.3">
      <c r="T378" s="266"/>
    </row>
    <row r="379" spans="1:38" ht="15.75" thickBot="1" x14ac:dyDescent="0.3">
      <c r="A379" s="236" t="s">
        <v>698</v>
      </c>
      <c r="F379" s="236" t="str">
        <f>+A315</f>
        <v>CONSORCIO UNIVERSITARIO CAUCA</v>
      </c>
      <c r="M379" s="236" t="s">
        <v>699</v>
      </c>
      <c r="T379" s="266" t="s">
        <v>699</v>
      </c>
      <c r="U379" s="385">
        <f>SUM(U373:Z378)</f>
        <v>62978636882.141502</v>
      </c>
      <c r="V379" s="386"/>
      <c r="W379" s="386"/>
      <c r="X379" s="386"/>
      <c r="Y379" s="386"/>
      <c r="Z379" s="387"/>
      <c r="AB379" s="388" t="str">
        <f>+IF(AG318&lt;=U379,"CUMPLE","NO CUMPLE")</f>
        <v>CUMPLE</v>
      </c>
      <c r="AC379" s="388"/>
      <c r="AD379" s="388"/>
    </row>
    <row r="382" spans="1:38" x14ac:dyDescent="0.25">
      <c r="A382" s="468" t="s">
        <v>654</v>
      </c>
      <c r="B382" s="468"/>
      <c r="C382" s="468"/>
      <c r="D382" s="468"/>
      <c r="E382" s="468"/>
      <c r="F382" s="468"/>
      <c r="G382" s="468"/>
      <c r="H382" s="468"/>
      <c r="I382" s="468"/>
      <c r="J382" s="468"/>
      <c r="K382" s="468"/>
      <c r="L382" s="468"/>
      <c r="M382" s="468"/>
      <c r="N382" s="468"/>
      <c r="O382" s="468"/>
      <c r="P382" s="468"/>
      <c r="Q382" s="468"/>
      <c r="R382" s="468"/>
      <c r="S382" s="468"/>
      <c r="T382" s="468"/>
      <c r="U382" s="468"/>
      <c r="V382" s="468"/>
      <c r="W382" s="468"/>
      <c r="X382" s="468"/>
      <c r="Y382" s="468"/>
      <c r="Z382" s="468"/>
      <c r="AA382" s="468"/>
      <c r="AB382" s="468"/>
      <c r="AC382" s="468"/>
      <c r="AD382" s="468"/>
      <c r="AE382" s="468"/>
      <c r="AF382" s="468"/>
      <c r="AG382" s="468"/>
      <c r="AH382" s="468"/>
      <c r="AI382" s="468"/>
      <c r="AJ382" s="468"/>
      <c r="AK382" s="468"/>
      <c r="AL382" s="468"/>
    </row>
    <row r="383" spans="1:38" x14ac:dyDescent="0.25">
      <c r="A383" s="468">
        <v>11</v>
      </c>
      <c r="B383" s="468"/>
      <c r="C383" s="468"/>
      <c r="D383" s="468"/>
      <c r="E383" s="468"/>
      <c r="F383" s="468"/>
      <c r="G383" s="468"/>
      <c r="H383" s="468"/>
      <c r="I383" s="468"/>
      <c r="J383" s="468"/>
      <c r="K383" s="468"/>
      <c r="L383" s="468"/>
      <c r="M383" s="468"/>
      <c r="N383" s="468"/>
      <c r="O383" s="468"/>
      <c r="P383" s="468"/>
      <c r="Q383" s="468"/>
      <c r="R383" s="468"/>
      <c r="S383" s="468"/>
      <c r="T383" s="468"/>
      <c r="U383" s="468"/>
      <c r="V383" s="468"/>
      <c r="W383" s="468"/>
      <c r="X383" s="468"/>
      <c r="Y383" s="468"/>
      <c r="Z383" s="468"/>
      <c r="AA383" s="468"/>
      <c r="AB383" s="468"/>
      <c r="AC383" s="468"/>
      <c r="AD383" s="468"/>
      <c r="AE383" s="468"/>
      <c r="AF383" s="468"/>
      <c r="AG383" s="468"/>
      <c r="AH383" s="468"/>
      <c r="AI383" s="468"/>
      <c r="AJ383" s="468"/>
      <c r="AK383" s="468"/>
      <c r="AL383" s="468"/>
    </row>
    <row r="384" spans="1:38" x14ac:dyDescent="0.25">
      <c r="A384" s="410" t="s">
        <v>51</v>
      </c>
      <c r="B384" s="410"/>
      <c r="C384" s="410"/>
      <c r="D384" s="410"/>
      <c r="E384" s="410"/>
      <c r="F384" s="410"/>
      <c r="G384" s="410"/>
      <c r="H384" s="410"/>
      <c r="I384" s="410"/>
      <c r="J384" s="410"/>
      <c r="K384" s="410"/>
      <c r="L384" s="410"/>
      <c r="M384" s="410"/>
      <c r="N384" s="410"/>
      <c r="O384" s="410"/>
      <c r="P384" s="410"/>
      <c r="Q384" s="410"/>
      <c r="R384" s="410"/>
      <c r="S384" s="410"/>
      <c r="T384" s="410"/>
      <c r="U384" s="410"/>
      <c r="V384" s="410"/>
      <c r="W384" s="410"/>
      <c r="X384" s="410"/>
      <c r="Y384" s="410"/>
      <c r="Z384" s="410"/>
      <c r="AA384" s="410"/>
      <c r="AB384" s="410"/>
      <c r="AC384" s="410"/>
      <c r="AD384" s="410"/>
      <c r="AE384" s="410"/>
      <c r="AF384" s="410"/>
      <c r="AG384" s="410"/>
      <c r="AH384" s="410"/>
      <c r="AI384" s="410"/>
      <c r="AJ384" s="410"/>
      <c r="AK384" s="410"/>
      <c r="AL384" s="410"/>
    </row>
    <row r="385" spans="1:40" x14ac:dyDescent="0.25">
      <c r="A385" s="410" t="s">
        <v>829</v>
      </c>
      <c r="B385" s="410"/>
      <c r="C385" s="410"/>
      <c r="D385" s="410"/>
      <c r="E385" s="410"/>
      <c r="F385" s="410"/>
      <c r="G385" s="410"/>
      <c r="H385" s="410"/>
      <c r="I385" s="410"/>
      <c r="J385" s="410"/>
      <c r="K385" s="410"/>
      <c r="L385" s="410"/>
      <c r="M385" s="410"/>
      <c r="N385" s="410"/>
      <c r="O385" s="410"/>
      <c r="P385" s="410"/>
      <c r="Q385" s="410"/>
      <c r="R385" s="410"/>
      <c r="S385" s="410"/>
      <c r="T385" s="410"/>
      <c r="U385" s="410"/>
      <c r="V385" s="410"/>
      <c r="W385" s="410"/>
      <c r="X385" s="410"/>
      <c r="Y385" s="410"/>
      <c r="Z385" s="410"/>
      <c r="AA385" s="410"/>
      <c r="AB385" s="410"/>
      <c r="AC385" s="410"/>
      <c r="AD385" s="410"/>
      <c r="AE385" s="410"/>
      <c r="AF385" s="410"/>
      <c r="AG385" s="410"/>
      <c r="AH385" s="410"/>
      <c r="AI385" s="410"/>
      <c r="AJ385" s="410"/>
      <c r="AK385" s="410"/>
      <c r="AL385" s="410"/>
    </row>
    <row r="387" spans="1:40" s="217" customFormat="1" ht="30" customHeight="1" x14ac:dyDescent="0.2">
      <c r="A387" s="463" t="s">
        <v>655</v>
      </c>
      <c r="B387" s="463"/>
      <c r="C387" s="463"/>
      <c r="D387" s="463"/>
      <c r="E387" s="463"/>
      <c r="F387" s="463"/>
      <c r="G387" s="463"/>
      <c r="H387" s="463"/>
      <c r="I387" s="464">
        <v>8634189187</v>
      </c>
      <c r="J387" s="464"/>
      <c r="K387" s="464"/>
      <c r="L387" s="464"/>
      <c r="M387" s="464"/>
      <c r="N387" s="464"/>
      <c r="O387" s="439" t="s">
        <v>656</v>
      </c>
      <c r="P387" s="439"/>
      <c r="Q387" s="439"/>
      <c r="R387" s="439"/>
      <c r="S387" s="439"/>
      <c r="T387" s="439"/>
      <c r="U387" s="443">
        <v>12</v>
      </c>
      <c r="V387" s="443"/>
      <c r="W387" s="443"/>
      <c r="X387" s="443"/>
      <c r="Y387" s="439" t="s">
        <v>657</v>
      </c>
      <c r="Z387" s="439"/>
      <c r="AA387" s="439"/>
      <c r="AB387" s="439"/>
      <c r="AC387" s="439"/>
      <c r="AD387" s="439"/>
      <c r="AE387" s="439"/>
      <c r="AF387" s="439"/>
      <c r="AG387" s="464">
        <f>IF(U387&gt;12,(I387-I388)/U387*12,I387-I388)</f>
        <v>8634189187</v>
      </c>
      <c r="AH387" s="464"/>
      <c r="AI387" s="464"/>
      <c r="AJ387" s="464"/>
      <c r="AK387" s="464"/>
      <c r="AL387" s="464"/>
    </row>
    <row r="388" spans="1:40" s="217" customFormat="1" ht="30" customHeight="1" x14ac:dyDescent="0.2">
      <c r="A388" s="463" t="s">
        <v>658</v>
      </c>
      <c r="B388" s="463"/>
      <c r="C388" s="463"/>
      <c r="D388" s="463"/>
      <c r="E388" s="463"/>
      <c r="F388" s="463"/>
      <c r="G388" s="463"/>
      <c r="H388" s="463"/>
      <c r="I388" s="464">
        <v>0</v>
      </c>
      <c r="J388" s="464"/>
      <c r="K388" s="464"/>
      <c r="L388" s="464"/>
      <c r="M388" s="464"/>
      <c r="N388" s="464"/>
      <c r="O388" s="439" t="s">
        <v>659</v>
      </c>
      <c r="P388" s="439"/>
      <c r="Q388" s="439"/>
      <c r="R388" s="439"/>
      <c r="S388" s="439"/>
      <c r="T388" s="439"/>
      <c r="U388" s="464">
        <v>2974.7</v>
      </c>
      <c r="V388" s="464"/>
      <c r="W388" s="464"/>
      <c r="X388" s="464"/>
      <c r="Y388" s="443" t="s">
        <v>660</v>
      </c>
      <c r="Z388" s="443"/>
      <c r="AA388" s="443"/>
      <c r="AB388" s="443"/>
      <c r="AC388" s="443"/>
      <c r="AD388" s="443"/>
      <c r="AE388" s="443"/>
      <c r="AF388" s="443"/>
      <c r="AG388" s="465">
        <f>U388*125000</f>
        <v>371837500</v>
      </c>
      <c r="AH388" s="466"/>
      <c r="AI388" s="466"/>
      <c r="AJ388" s="466"/>
      <c r="AK388" s="466"/>
      <c r="AL388" s="467"/>
    </row>
    <row r="389" spans="1:40" s="222" customFormat="1" ht="7.5" customHeight="1" x14ac:dyDescent="0.25">
      <c r="A389" s="256"/>
      <c r="B389" s="256"/>
      <c r="C389" s="256"/>
      <c r="D389" s="256"/>
      <c r="E389" s="256"/>
      <c r="F389" s="256"/>
      <c r="G389" s="219"/>
      <c r="H389" s="219"/>
      <c r="I389" s="219"/>
      <c r="J389" s="219"/>
      <c r="K389" s="219"/>
      <c r="L389" s="219"/>
      <c r="M389" s="220"/>
      <c r="N389" s="220"/>
      <c r="O389" s="220"/>
      <c r="P389" s="220"/>
      <c r="Q389" s="220"/>
      <c r="R389" s="256"/>
      <c r="S389" s="220"/>
      <c r="T389" s="220"/>
      <c r="U389" s="220"/>
      <c r="V389" s="220"/>
      <c r="W389" s="220"/>
      <c r="X389" s="221"/>
      <c r="Y389" s="221"/>
      <c r="Z389" s="220"/>
      <c r="AA389" s="220"/>
      <c r="AB389" s="220"/>
      <c r="AC389" s="220"/>
      <c r="AD389" s="220"/>
      <c r="AE389" s="220"/>
      <c r="AF389" s="220"/>
      <c r="AG389" s="219"/>
      <c r="AH389" s="219"/>
      <c r="AI389" s="219"/>
      <c r="AJ389" s="219"/>
      <c r="AK389" s="219"/>
      <c r="AL389" s="219"/>
    </row>
    <row r="390" spans="1:40" s="224" customFormat="1" ht="75" customHeight="1" x14ac:dyDescent="0.25">
      <c r="A390" s="223" t="s">
        <v>661</v>
      </c>
      <c r="B390" s="443" t="s">
        <v>662</v>
      </c>
      <c r="C390" s="443"/>
      <c r="D390" s="443"/>
      <c r="E390" s="443"/>
      <c r="F390" s="443"/>
      <c r="G390" s="443"/>
      <c r="H390" s="443"/>
      <c r="I390" s="443"/>
      <c r="J390" s="458" t="s">
        <v>663</v>
      </c>
      <c r="K390" s="459"/>
      <c r="L390" s="460" t="s">
        <v>664</v>
      </c>
      <c r="M390" s="460"/>
      <c r="N390" s="460"/>
      <c r="O390" s="460"/>
      <c r="P390" s="460"/>
      <c r="Q390" s="461" t="s">
        <v>665</v>
      </c>
      <c r="R390" s="461"/>
      <c r="S390" s="439" t="s">
        <v>666</v>
      </c>
      <c r="T390" s="439"/>
      <c r="U390" s="461" t="s">
        <v>667</v>
      </c>
      <c r="V390" s="461"/>
      <c r="W390" s="439" t="s">
        <v>668</v>
      </c>
      <c r="X390" s="439"/>
      <c r="Y390" s="439"/>
      <c r="Z390" s="439"/>
      <c r="AA390" s="439"/>
      <c r="AB390" s="439" t="s">
        <v>669</v>
      </c>
      <c r="AC390" s="439"/>
      <c r="AD390" s="439"/>
      <c r="AE390" s="439"/>
      <c r="AF390" s="439"/>
      <c r="AG390" s="462" t="s">
        <v>670</v>
      </c>
      <c r="AH390" s="462"/>
      <c r="AI390" s="462" t="s">
        <v>671</v>
      </c>
      <c r="AJ390" s="462"/>
      <c r="AK390" s="462" t="s">
        <v>672</v>
      </c>
      <c r="AL390" s="462"/>
    </row>
    <row r="391" spans="1:40" x14ac:dyDescent="0.25">
      <c r="A391" s="225">
        <v>1</v>
      </c>
      <c r="B391" s="410" t="s">
        <v>841</v>
      </c>
      <c r="C391" s="410"/>
      <c r="D391" s="410"/>
      <c r="E391" s="410"/>
      <c r="F391" s="410"/>
      <c r="G391" s="410"/>
      <c r="H391" s="410"/>
      <c r="I391" s="410"/>
      <c r="J391" s="411">
        <v>0.35</v>
      </c>
      <c r="K391" s="412"/>
      <c r="L391" s="416">
        <v>13957949342.35</v>
      </c>
      <c r="M391" s="416"/>
      <c r="N391" s="416"/>
      <c r="O391" s="416"/>
      <c r="P391" s="416"/>
      <c r="Q391" s="470">
        <f>+L391/(I$387*J391)</f>
        <v>4.6188303730826217</v>
      </c>
      <c r="R391" s="470"/>
      <c r="S391" s="415">
        <v>66.39</v>
      </c>
      <c r="T391" s="415"/>
      <c r="U391" s="415">
        <v>2</v>
      </c>
      <c r="V391" s="415"/>
      <c r="W391" s="409">
        <v>2842801703</v>
      </c>
      <c r="X391" s="409"/>
      <c r="Y391" s="409"/>
      <c r="Z391" s="409"/>
      <c r="AA391" s="409"/>
      <c r="AB391" s="409">
        <f>+IF(W391&lt;AG$388,AG$388,W391)</f>
        <v>2842801703</v>
      </c>
      <c r="AC391" s="409"/>
      <c r="AD391" s="409"/>
      <c r="AE391" s="409"/>
      <c r="AF391" s="409"/>
      <c r="AG391" s="408">
        <f>IF(Q391&gt;=0,IF(Q391&lt;=3,60,IF(Q391&lt;=6,80,IF(Q391&lt;=10,100,120))))</f>
        <v>80</v>
      </c>
      <c r="AH391" s="408"/>
      <c r="AI391" s="408">
        <f>IF(S391&gt;=0,IF(S391&lt;0.5,20,IF(S391&lt;0.75,25,IF(S391&lt;1,30,IF(S391&lt;1.5,35,40)))))</f>
        <v>40</v>
      </c>
      <c r="AJ391" s="408"/>
      <c r="AK391" s="408">
        <f>IF(U391&gt;=1,IF(U391&lt;=5,20,IF(U391&lt;=10,30,40)))</f>
        <v>20</v>
      </c>
      <c r="AL391" s="408"/>
    </row>
    <row r="392" spans="1:40" x14ac:dyDescent="0.25">
      <c r="A392" s="225">
        <v>2</v>
      </c>
      <c r="B392" s="410" t="s">
        <v>843</v>
      </c>
      <c r="C392" s="410"/>
      <c r="D392" s="410"/>
      <c r="E392" s="410"/>
      <c r="F392" s="410"/>
      <c r="G392" s="410"/>
      <c r="H392" s="410"/>
      <c r="I392" s="410"/>
      <c r="J392" s="411">
        <v>0.35</v>
      </c>
      <c r="K392" s="412"/>
      <c r="L392" s="416">
        <v>91222121573.130005</v>
      </c>
      <c r="M392" s="416"/>
      <c r="N392" s="416"/>
      <c r="O392" s="416"/>
      <c r="P392" s="416"/>
      <c r="Q392" s="470">
        <f t="shared" ref="Q392:Q393" si="30">+L392/(I$387*J392)</f>
        <v>30.186347255224412</v>
      </c>
      <c r="R392" s="470"/>
      <c r="S392" s="415">
        <v>138.33000000000001</v>
      </c>
      <c r="T392" s="415"/>
      <c r="U392" s="415">
        <v>10</v>
      </c>
      <c r="V392" s="415"/>
      <c r="W392" s="409">
        <v>2012796400</v>
      </c>
      <c r="X392" s="409"/>
      <c r="Y392" s="409"/>
      <c r="Z392" s="409"/>
      <c r="AA392" s="409"/>
      <c r="AB392" s="409">
        <f t="shared" ref="AB392:AB393" si="31">+IF(W392&lt;AG$388,AG$388,W392)</f>
        <v>2012796400</v>
      </c>
      <c r="AC392" s="409"/>
      <c r="AD392" s="409"/>
      <c r="AE392" s="409"/>
      <c r="AF392" s="409"/>
      <c r="AG392" s="408">
        <f>IF(Q392&gt;=0,IF(Q392&lt;=3,60,IF(Q392&lt;=6,80,IF(Q392&lt;=10,100,120))))</f>
        <v>120</v>
      </c>
      <c r="AH392" s="408"/>
      <c r="AI392" s="408">
        <f>IF(S392&gt;=0,IF(S392&lt;0.5,20,IF(S392&lt;0.75,25,IF(S392&lt;1,30,IF(S392&lt;1.5,35,40)))))</f>
        <v>40</v>
      </c>
      <c r="AJ392" s="408"/>
      <c r="AK392" s="408">
        <f>IF(U392&gt;=1,IF(U392&lt;=5,20,IF(U392&lt;=10,30,40)))</f>
        <v>30</v>
      </c>
      <c r="AL392" s="408"/>
      <c r="AN392" s="224"/>
    </row>
    <row r="393" spans="1:40" x14ac:dyDescent="0.25">
      <c r="A393" s="225">
        <v>3</v>
      </c>
      <c r="B393" s="410" t="s">
        <v>842</v>
      </c>
      <c r="C393" s="410"/>
      <c r="D393" s="410"/>
      <c r="E393" s="410"/>
      <c r="F393" s="410"/>
      <c r="G393" s="410"/>
      <c r="H393" s="410"/>
      <c r="I393" s="410"/>
      <c r="J393" s="411">
        <v>0.3</v>
      </c>
      <c r="K393" s="412"/>
      <c r="L393" s="416">
        <v>13368303283.780001</v>
      </c>
      <c r="M393" s="416"/>
      <c r="N393" s="416"/>
      <c r="O393" s="416"/>
      <c r="P393" s="416"/>
      <c r="Q393" s="470">
        <f t="shared" si="30"/>
        <v>5.1609954311664001</v>
      </c>
      <c r="R393" s="470"/>
      <c r="S393" s="415">
        <v>15.63</v>
      </c>
      <c r="T393" s="415"/>
      <c r="U393" s="415">
        <v>1</v>
      </c>
      <c r="V393" s="415"/>
      <c r="W393" s="409">
        <v>6740105740</v>
      </c>
      <c r="X393" s="409"/>
      <c r="Y393" s="409"/>
      <c r="Z393" s="409"/>
      <c r="AA393" s="409"/>
      <c r="AB393" s="409">
        <f t="shared" si="31"/>
        <v>6740105740</v>
      </c>
      <c r="AC393" s="409"/>
      <c r="AD393" s="409"/>
      <c r="AE393" s="409"/>
      <c r="AF393" s="409"/>
      <c r="AG393" s="408">
        <f>IF(Q393&gt;=0,IF(Q393&lt;=3,60,IF(Q393&lt;=6,80,IF(Q393&lt;=10,100,120))))</f>
        <v>80</v>
      </c>
      <c r="AH393" s="408"/>
      <c r="AI393" s="408">
        <f>IF(S393&gt;=0,IF(S393&lt;0.5,20,IF(S393&lt;0.75,25,IF(S393&lt;1,30,IF(S393&lt;1.5,35,40)))))</f>
        <v>40</v>
      </c>
      <c r="AJ393" s="408"/>
      <c r="AK393" s="408">
        <f>IF(U393&gt;=1,IF(U393&lt;=5,20,IF(U393&lt;=10,30,40)))</f>
        <v>20</v>
      </c>
      <c r="AL393" s="408"/>
      <c r="AN393" s="224"/>
    </row>
    <row r="394" spans="1:40" ht="15.75" thickBot="1" x14ac:dyDescent="0.3"/>
    <row r="395" spans="1:40" ht="15" customHeight="1" x14ac:dyDescent="0.25">
      <c r="A395" s="417" t="s">
        <v>676</v>
      </c>
      <c r="B395" s="418"/>
      <c r="C395" s="418"/>
      <c r="D395" s="418"/>
      <c r="E395" s="423" t="s">
        <v>677</v>
      </c>
      <c r="F395" s="418"/>
      <c r="G395" s="418"/>
      <c r="H395" s="424"/>
      <c r="I395" s="429" t="s">
        <v>678</v>
      </c>
      <c r="J395" s="430"/>
      <c r="K395" s="430"/>
      <c r="L395" s="430"/>
      <c r="M395" s="430"/>
      <c r="N395" s="430"/>
      <c r="O395" s="430"/>
      <c r="P395" s="431"/>
      <c r="Q395" s="429" t="s">
        <v>679</v>
      </c>
      <c r="R395" s="430"/>
      <c r="S395" s="430"/>
      <c r="T395" s="431"/>
      <c r="U395" s="423" t="s">
        <v>11</v>
      </c>
      <c r="V395" s="418"/>
      <c r="W395" s="418"/>
      <c r="X395" s="424"/>
      <c r="Y395" s="438" t="s">
        <v>680</v>
      </c>
      <c r="Z395" s="438"/>
      <c r="AA395" s="442" t="s">
        <v>681</v>
      </c>
      <c r="AB395" s="442"/>
      <c r="AC395" s="442"/>
      <c r="AD395" s="444" t="s">
        <v>682</v>
      </c>
      <c r="AE395" s="447" t="s">
        <v>683</v>
      </c>
      <c r="AF395" s="447"/>
      <c r="AG395" s="447"/>
      <c r="AH395" s="447"/>
      <c r="AI395" s="447"/>
      <c r="AJ395" s="447"/>
      <c r="AK395" s="447"/>
      <c r="AL395" s="448"/>
    </row>
    <row r="396" spans="1:40" ht="15" customHeight="1" x14ac:dyDescent="0.25">
      <c r="A396" s="419"/>
      <c r="B396" s="420"/>
      <c r="C396" s="420"/>
      <c r="D396" s="420"/>
      <c r="E396" s="425"/>
      <c r="F396" s="420"/>
      <c r="G396" s="420"/>
      <c r="H396" s="426"/>
      <c r="I396" s="432"/>
      <c r="J396" s="433"/>
      <c r="K396" s="433"/>
      <c r="L396" s="433"/>
      <c r="M396" s="433"/>
      <c r="N396" s="433"/>
      <c r="O396" s="433"/>
      <c r="P396" s="434"/>
      <c r="Q396" s="432"/>
      <c r="R396" s="433"/>
      <c r="S396" s="433"/>
      <c r="T396" s="434"/>
      <c r="U396" s="425"/>
      <c r="V396" s="420"/>
      <c r="W396" s="420"/>
      <c r="X396" s="426"/>
      <c r="Y396" s="439"/>
      <c r="Z396" s="439"/>
      <c r="AA396" s="443"/>
      <c r="AB396" s="443"/>
      <c r="AC396" s="443"/>
      <c r="AD396" s="445"/>
      <c r="AE396" s="449" t="s">
        <v>684</v>
      </c>
      <c r="AF396" s="452" t="s">
        <v>685</v>
      </c>
      <c r="AG396" s="452" t="s">
        <v>686</v>
      </c>
      <c r="AH396" s="439" t="s">
        <v>687</v>
      </c>
      <c r="AI396" s="439"/>
      <c r="AJ396" s="439"/>
      <c r="AK396" s="439"/>
      <c r="AL396" s="455"/>
    </row>
    <row r="397" spans="1:40" ht="15" customHeight="1" x14ac:dyDescent="0.25">
      <c r="A397" s="419"/>
      <c r="B397" s="420"/>
      <c r="C397" s="420"/>
      <c r="D397" s="420"/>
      <c r="E397" s="425"/>
      <c r="F397" s="420"/>
      <c r="G397" s="420"/>
      <c r="H397" s="426"/>
      <c r="I397" s="432"/>
      <c r="J397" s="433"/>
      <c r="K397" s="433"/>
      <c r="L397" s="433"/>
      <c r="M397" s="433"/>
      <c r="N397" s="433"/>
      <c r="O397" s="433"/>
      <c r="P397" s="434"/>
      <c r="Q397" s="432"/>
      <c r="R397" s="433"/>
      <c r="S397" s="433"/>
      <c r="T397" s="434"/>
      <c r="U397" s="425"/>
      <c r="V397" s="420"/>
      <c r="W397" s="420"/>
      <c r="X397" s="426"/>
      <c r="Y397" s="439"/>
      <c r="Z397" s="439"/>
      <c r="AA397" s="443"/>
      <c r="AB397" s="443"/>
      <c r="AC397" s="443"/>
      <c r="AD397" s="445"/>
      <c r="AE397" s="449"/>
      <c r="AF397" s="452"/>
      <c r="AG397" s="452"/>
      <c r="AH397" s="439"/>
      <c r="AI397" s="439"/>
      <c r="AJ397" s="439"/>
      <c r="AK397" s="439"/>
      <c r="AL397" s="455"/>
    </row>
    <row r="398" spans="1:40" ht="15" customHeight="1" x14ac:dyDescent="0.25">
      <c r="A398" s="419"/>
      <c r="B398" s="420"/>
      <c r="C398" s="420"/>
      <c r="D398" s="420"/>
      <c r="E398" s="425"/>
      <c r="F398" s="420"/>
      <c r="G398" s="420"/>
      <c r="H398" s="426"/>
      <c r="I398" s="432"/>
      <c r="J398" s="433"/>
      <c r="K398" s="433"/>
      <c r="L398" s="433"/>
      <c r="M398" s="433"/>
      <c r="N398" s="433"/>
      <c r="O398" s="433"/>
      <c r="P398" s="434"/>
      <c r="Q398" s="432"/>
      <c r="R398" s="433"/>
      <c r="S398" s="433"/>
      <c r="T398" s="434"/>
      <c r="U398" s="425"/>
      <c r="V398" s="420"/>
      <c r="W398" s="420"/>
      <c r="X398" s="426"/>
      <c r="Y398" s="439"/>
      <c r="Z398" s="439"/>
      <c r="AA398" s="405" t="s">
        <v>688</v>
      </c>
      <c r="AB398" s="405" t="s">
        <v>689</v>
      </c>
      <c r="AC398" s="405" t="s">
        <v>690</v>
      </c>
      <c r="AD398" s="445"/>
      <c r="AE398" s="449"/>
      <c r="AF398" s="452"/>
      <c r="AG398" s="452"/>
      <c r="AH398" s="439"/>
      <c r="AI398" s="439"/>
      <c r="AJ398" s="439"/>
      <c r="AK398" s="439"/>
      <c r="AL398" s="455"/>
    </row>
    <row r="399" spans="1:40" ht="15" customHeight="1" x14ac:dyDescent="0.25">
      <c r="A399" s="419"/>
      <c r="B399" s="420"/>
      <c r="C399" s="420"/>
      <c r="D399" s="420"/>
      <c r="E399" s="425"/>
      <c r="F399" s="420"/>
      <c r="G399" s="420"/>
      <c r="H399" s="426"/>
      <c r="I399" s="432"/>
      <c r="J399" s="433"/>
      <c r="K399" s="433"/>
      <c r="L399" s="433"/>
      <c r="M399" s="433"/>
      <c r="N399" s="433"/>
      <c r="O399" s="433"/>
      <c r="P399" s="434"/>
      <c r="Q399" s="432"/>
      <c r="R399" s="433"/>
      <c r="S399" s="433"/>
      <c r="T399" s="434"/>
      <c r="U399" s="425"/>
      <c r="V399" s="420"/>
      <c r="W399" s="420"/>
      <c r="X399" s="426"/>
      <c r="Y399" s="440"/>
      <c r="Z399" s="440"/>
      <c r="AA399" s="406"/>
      <c r="AB399" s="406"/>
      <c r="AC399" s="406"/>
      <c r="AD399" s="445"/>
      <c r="AE399" s="450"/>
      <c r="AF399" s="453"/>
      <c r="AG399" s="453"/>
      <c r="AH399" s="440"/>
      <c r="AI399" s="440"/>
      <c r="AJ399" s="440"/>
      <c r="AK399" s="440"/>
      <c r="AL399" s="456"/>
    </row>
    <row r="400" spans="1:40" ht="15.75" thickBot="1" x14ac:dyDescent="0.3">
      <c r="A400" s="421"/>
      <c r="B400" s="422"/>
      <c r="C400" s="422"/>
      <c r="D400" s="422"/>
      <c r="E400" s="427"/>
      <c r="F400" s="422"/>
      <c r="G400" s="422"/>
      <c r="H400" s="428"/>
      <c r="I400" s="435"/>
      <c r="J400" s="436"/>
      <c r="K400" s="436"/>
      <c r="L400" s="436"/>
      <c r="M400" s="436"/>
      <c r="N400" s="436"/>
      <c r="O400" s="436"/>
      <c r="P400" s="437"/>
      <c r="Q400" s="435"/>
      <c r="R400" s="436"/>
      <c r="S400" s="436"/>
      <c r="T400" s="437"/>
      <c r="U400" s="427"/>
      <c r="V400" s="422"/>
      <c r="W400" s="422"/>
      <c r="X400" s="428"/>
      <c r="Y400" s="441"/>
      <c r="Z400" s="441"/>
      <c r="AA400" s="407"/>
      <c r="AB400" s="407"/>
      <c r="AC400" s="407"/>
      <c r="AD400" s="446"/>
      <c r="AE400" s="451"/>
      <c r="AF400" s="454"/>
      <c r="AG400" s="454"/>
      <c r="AH400" s="441"/>
      <c r="AI400" s="441"/>
      <c r="AJ400" s="441"/>
      <c r="AK400" s="441"/>
      <c r="AL400" s="457"/>
    </row>
    <row r="401" spans="1:40" s="222" customFormat="1" x14ac:dyDescent="0.25">
      <c r="A401" s="226" t="s">
        <v>691</v>
      </c>
      <c r="B401" s="256"/>
      <c r="C401" s="256"/>
      <c r="D401" s="256"/>
      <c r="E401" s="255"/>
      <c r="F401" s="255"/>
      <c r="G401" s="255"/>
      <c r="H401" s="226" t="str">
        <f>+B391</f>
        <v>YAMID FABIAN HAMDANN GONZALEZ</v>
      </c>
      <c r="I401" s="256"/>
      <c r="J401" s="256"/>
      <c r="K401" s="256"/>
      <c r="L401" s="256"/>
      <c r="M401" s="256"/>
      <c r="N401" s="256"/>
      <c r="O401" s="256"/>
      <c r="P401" s="256"/>
      <c r="Q401" s="256"/>
      <c r="R401" s="256"/>
      <c r="S401" s="255"/>
      <c r="T401" s="255"/>
      <c r="U401" s="255"/>
      <c r="V401" s="255"/>
      <c r="W401" s="255"/>
      <c r="X401" s="255"/>
      <c r="Y401" s="255"/>
      <c r="Z401" s="255"/>
      <c r="AA401" s="228"/>
      <c r="AB401" s="228"/>
      <c r="AC401" s="228"/>
      <c r="AD401" s="229"/>
      <c r="AE401" s="230"/>
      <c r="AF401" s="231"/>
      <c r="AG401" s="231"/>
      <c r="AH401" s="255"/>
      <c r="AI401" s="255"/>
      <c r="AJ401" s="255"/>
      <c r="AK401" s="255"/>
      <c r="AL401" s="255"/>
    </row>
    <row r="402" spans="1:40" ht="39.950000000000003" customHeight="1" x14ac:dyDescent="0.25">
      <c r="A402" s="394"/>
      <c r="B402" s="394"/>
      <c r="C402" s="394"/>
      <c r="D402" s="394"/>
      <c r="E402" s="394"/>
      <c r="F402" s="394"/>
      <c r="G402" s="394"/>
      <c r="H402" s="394"/>
      <c r="I402" s="394"/>
      <c r="J402" s="394"/>
      <c r="K402" s="394"/>
      <c r="L402" s="394"/>
      <c r="M402" s="394"/>
      <c r="N402" s="394"/>
      <c r="O402" s="394"/>
      <c r="P402" s="394"/>
      <c r="Q402" s="396">
        <v>161430240</v>
      </c>
      <c r="R402" s="397"/>
      <c r="S402" s="397"/>
      <c r="T402" s="398"/>
      <c r="U402" s="399">
        <v>42325</v>
      </c>
      <c r="V402" s="400"/>
      <c r="W402" s="400"/>
      <c r="X402" s="401"/>
      <c r="Y402" s="394">
        <f>14*30</f>
        <v>420</v>
      </c>
      <c r="Z402" s="394"/>
      <c r="AA402" s="257"/>
      <c r="AB402" s="257" t="s">
        <v>697</v>
      </c>
      <c r="AC402" s="257"/>
      <c r="AD402" s="233">
        <v>0.5</v>
      </c>
      <c r="AE402" s="233">
        <f>+AF402/Y402</f>
        <v>0.9285714285714286</v>
      </c>
      <c r="AF402" s="234">
        <f>+Y402-AG402</f>
        <v>390</v>
      </c>
      <c r="AG402" s="234">
        <v>30</v>
      </c>
      <c r="AH402" s="390">
        <f>+(Q402/Y402)*AD402*AG402</f>
        <v>5765365.7142857136</v>
      </c>
      <c r="AI402" s="390"/>
      <c r="AJ402" s="390"/>
      <c r="AK402" s="390"/>
      <c r="AL402" s="390"/>
    </row>
    <row r="403" spans="1:40" ht="39.950000000000003" customHeight="1" x14ac:dyDescent="0.25">
      <c r="A403" s="394"/>
      <c r="B403" s="394"/>
      <c r="C403" s="394"/>
      <c r="D403" s="394"/>
      <c r="E403" s="394"/>
      <c r="F403" s="394"/>
      <c r="G403" s="394"/>
      <c r="H403" s="394"/>
      <c r="I403" s="394"/>
      <c r="J403" s="394"/>
      <c r="K403" s="394"/>
      <c r="L403" s="394"/>
      <c r="M403" s="394"/>
      <c r="N403" s="394"/>
      <c r="O403" s="394"/>
      <c r="P403" s="394"/>
      <c r="Q403" s="396">
        <v>187586500</v>
      </c>
      <c r="R403" s="397"/>
      <c r="S403" s="397"/>
      <c r="T403" s="398"/>
      <c r="U403" s="399">
        <v>42290</v>
      </c>
      <c r="V403" s="400"/>
      <c r="W403" s="400"/>
      <c r="X403" s="401"/>
      <c r="Y403" s="394">
        <v>270</v>
      </c>
      <c r="Z403" s="394"/>
      <c r="AA403" s="257"/>
      <c r="AB403" s="257" t="s">
        <v>697</v>
      </c>
      <c r="AC403" s="257"/>
      <c r="AD403" s="233">
        <v>0.5</v>
      </c>
      <c r="AE403" s="233">
        <f t="shared" ref="AE403:AE404" si="32">+AF403/Y403</f>
        <v>0.92592592592592593</v>
      </c>
      <c r="AF403" s="234">
        <f t="shared" ref="AF403:AF405" si="33">+Y403-AG403</f>
        <v>250</v>
      </c>
      <c r="AG403" s="234">
        <v>20</v>
      </c>
      <c r="AH403" s="390">
        <f t="shared" ref="AH403:AH405" si="34">+(Q403/Y403)*AD403*AG403</f>
        <v>6947648.1481481483</v>
      </c>
      <c r="AI403" s="390"/>
      <c r="AJ403" s="390"/>
      <c r="AK403" s="390"/>
      <c r="AL403" s="390"/>
    </row>
    <row r="404" spans="1:40" ht="39.950000000000003" customHeight="1" x14ac:dyDescent="0.25">
      <c r="A404" s="394"/>
      <c r="B404" s="394"/>
      <c r="C404" s="394"/>
      <c r="D404" s="394"/>
      <c r="E404" s="394"/>
      <c r="F404" s="394"/>
      <c r="G404" s="394"/>
      <c r="H404" s="394"/>
      <c r="I404" s="394"/>
      <c r="J404" s="394"/>
      <c r="K404" s="394"/>
      <c r="L404" s="394"/>
      <c r="M404" s="394"/>
      <c r="N404" s="394"/>
      <c r="O404" s="394"/>
      <c r="P404" s="394"/>
      <c r="Q404" s="396">
        <v>800000000</v>
      </c>
      <c r="R404" s="397"/>
      <c r="S404" s="397"/>
      <c r="T404" s="398"/>
      <c r="U404" s="399">
        <v>42951</v>
      </c>
      <c r="V404" s="400"/>
      <c r="W404" s="400"/>
      <c r="X404" s="401"/>
      <c r="Y404" s="394">
        <v>150</v>
      </c>
      <c r="Z404" s="394"/>
      <c r="AA404" s="257" t="s">
        <v>697</v>
      </c>
      <c r="AB404" s="257"/>
      <c r="AC404" s="257"/>
      <c r="AD404" s="233">
        <v>1</v>
      </c>
      <c r="AE404" s="233">
        <f t="shared" si="32"/>
        <v>0.08</v>
      </c>
      <c r="AF404" s="234">
        <f t="shared" si="33"/>
        <v>12</v>
      </c>
      <c r="AG404" s="234">
        <v>138</v>
      </c>
      <c r="AH404" s="390">
        <f t="shared" si="34"/>
        <v>736000000</v>
      </c>
      <c r="AI404" s="390"/>
      <c r="AJ404" s="390"/>
      <c r="AK404" s="390"/>
      <c r="AL404" s="390"/>
    </row>
    <row r="405" spans="1:40" ht="39.950000000000003" customHeight="1" x14ac:dyDescent="0.25">
      <c r="A405" s="394"/>
      <c r="B405" s="394"/>
      <c r="C405" s="394"/>
      <c r="D405" s="394"/>
      <c r="E405" s="394"/>
      <c r="F405" s="394"/>
      <c r="G405" s="394"/>
      <c r="H405" s="394"/>
      <c r="I405" s="394"/>
      <c r="J405" s="394"/>
      <c r="K405" s="394"/>
      <c r="L405" s="394"/>
      <c r="M405" s="394"/>
      <c r="N405" s="394"/>
      <c r="O405" s="394"/>
      <c r="P405" s="394"/>
      <c r="Q405" s="396">
        <v>1301122795</v>
      </c>
      <c r="R405" s="397"/>
      <c r="S405" s="397"/>
      <c r="T405" s="398"/>
      <c r="U405" s="399">
        <v>42982</v>
      </c>
      <c r="V405" s="400"/>
      <c r="W405" s="400"/>
      <c r="X405" s="401"/>
      <c r="Y405" s="394">
        <v>150</v>
      </c>
      <c r="Z405" s="394"/>
      <c r="AA405" s="257"/>
      <c r="AB405" s="257" t="s">
        <v>697</v>
      </c>
      <c r="AC405" s="257"/>
      <c r="AD405" s="233">
        <v>0.3</v>
      </c>
      <c r="AE405" s="233">
        <f>+AF405/Y405</f>
        <v>0.28000000000000003</v>
      </c>
      <c r="AF405" s="234">
        <f t="shared" si="33"/>
        <v>42</v>
      </c>
      <c r="AG405" s="234">
        <v>108</v>
      </c>
      <c r="AH405" s="390">
        <f t="shared" si="34"/>
        <v>281042523.71999997</v>
      </c>
      <c r="AI405" s="390"/>
      <c r="AJ405" s="390"/>
      <c r="AK405" s="390"/>
      <c r="AL405" s="390"/>
    </row>
    <row r="406" spans="1:40" x14ac:dyDescent="0.25">
      <c r="AB406" s="391" t="s">
        <v>693</v>
      </c>
      <c r="AC406" s="391"/>
      <c r="AD406" s="391"/>
      <c r="AE406" s="391"/>
      <c r="AF406" s="391"/>
      <c r="AG406" s="391"/>
      <c r="AH406" s="392">
        <f>SUM(AH402:AL405)</f>
        <v>1029755537.5824339</v>
      </c>
      <c r="AI406" s="393"/>
      <c r="AJ406" s="393"/>
      <c r="AK406" s="393"/>
      <c r="AL406" s="393"/>
    </row>
    <row r="407" spans="1:40" s="222" customFormat="1" x14ac:dyDescent="0.25">
      <c r="A407" s="226" t="s">
        <v>691</v>
      </c>
      <c r="B407" s="256"/>
      <c r="C407" s="256"/>
      <c r="D407" s="256"/>
      <c r="E407" s="255"/>
      <c r="F407" s="255"/>
      <c r="G407" s="255"/>
      <c r="H407" s="226" t="str">
        <f>+B392</f>
        <v>ELEAZAR GERARDO FAJURI</v>
      </c>
      <c r="I407" s="256"/>
      <c r="J407" s="256"/>
      <c r="K407" s="256"/>
      <c r="L407" s="256"/>
      <c r="M407" s="256"/>
      <c r="N407" s="256"/>
      <c r="O407" s="256"/>
      <c r="P407" s="256"/>
      <c r="Q407" s="256"/>
      <c r="R407" s="256"/>
      <c r="S407" s="255"/>
      <c r="T407" s="255"/>
      <c r="U407" s="255"/>
      <c r="V407" s="255"/>
      <c r="W407" s="255"/>
      <c r="X407" s="255"/>
      <c r="Y407" s="255"/>
      <c r="Z407" s="255"/>
      <c r="AA407" s="228"/>
      <c r="AB407" s="228"/>
      <c r="AC407" s="228"/>
      <c r="AD407" s="229"/>
      <c r="AE407" s="230"/>
      <c r="AF407" s="231"/>
      <c r="AG407" s="231"/>
      <c r="AH407" s="255"/>
      <c r="AI407" s="255"/>
      <c r="AJ407" s="255"/>
      <c r="AK407" s="255"/>
      <c r="AL407" s="255"/>
    </row>
    <row r="408" spans="1:40" ht="39.950000000000003" customHeight="1" x14ac:dyDescent="0.25">
      <c r="A408" s="394"/>
      <c r="B408" s="394"/>
      <c r="C408" s="394"/>
      <c r="D408" s="394"/>
      <c r="E408" s="394"/>
      <c r="F408" s="394"/>
      <c r="G408" s="394"/>
      <c r="H408" s="394"/>
      <c r="I408" s="394"/>
      <c r="J408" s="394"/>
      <c r="K408" s="394"/>
      <c r="L408" s="394"/>
      <c r="M408" s="394"/>
      <c r="N408" s="394"/>
      <c r="O408" s="394"/>
      <c r="P408" s="394"/>
      <c r="Q408" s="396">
        <v>894113341</v>
      </c>
      <c r="R408" s="397"/>
      <c r="S408" s="397"/>
      <c r="T408" s="398"/>
      <c r="U408" s="399">
        <v>41982</v>
      </c>
      <c r="V408" s="400"/>
      <c r="W408" s="400"/>
      <c r="X408" s="401"/>
      <c r="Y408" s="394">
        <v>210</v>
      </c>
      <c r="Z408" s="394"/>
      <c r="AA408" s="257"/>
      <c r="AB408" s="257" t="s">
        <v>697</v>
      </c>
      <c r="AC408" s="257"/>
      <c r="AD408" s="233">
        <v>0.5</v>
      </c>
      <c r="AE408" s="233">
        <f t="shared" ref="AE408:AE414" si="35">+AF408/Y408</f>
        <v>0.42857142857142855</v>
      </c>
      <c r="AF408" s="234">
        <f t="shared" ref="AF408:AF414" si="36">+Y408-AG408</f>
        <v>90</v>
      </c>
      <c r="AG408" s="234">
        <v>120</v>
      </c>
      <c r="AH408" s="390">
        <f>+(Q408/Y408)*AD408*AG408</f>
        <v>255460954.57142857</v>
      </c>
      <c r="AI408" s="390"/>
      <c r="AJ408" s="390"/>
      <c r="AK408" s="390"/>
      <c r="AL408" s="390"/>
      <c r="AN408" s="235"/>
    </row>
    <row r="409" spans="1:40" ht="39.950000000000003" customHeight="1" x14ac:dyDescent="0.25">
      <c r="A409" s="394"/>
      <c r="B409" s="394"/>
      <c r="C409" s="394"/>
      <c r="D409" s="394"/>
      <c r="E409" s="394"/>
      <c r="F409" s="394"/>
      <c r="G409" s="394"/>
      <c r="H409" s="394"/>
      <c r="I409" s="394"/>
      <c r="J409" s="394"/>
      <c r="K409" s="394"/>
      <c r="L409" s="394"/>
      <c r="M409" s="394"/>
      <c r="N409" s="394"/>
      <c r="O409" s="394"/>
      <c r="P409" s="394"/>
      <c r="Q409" s="396">
        <v>898500000</v>
      </c>
      <c r="R409" s="397"/>
      <c r="S409" s="397"/>
      <c r="T409" s="398"/>
      <c r="U409" s="399">
        <v>42292</v>
      </c>
      <c r="V409" s="400"/>
      <c r="W409" s="400"/>
      <c r="X409" s="401"/>
      <c r="Y409" s="394">
        <v>240</v>
      </c>
      <c r="Z409" s="394"/>
      <c r="AA409" s="257"/>
      <c r="AB409" s="257" t="s">
        <v>697</v>
      </c>
      <c r="AC409" s="257"/>
      <c r="AD409" s="233">
        <v>0.25</v>
      </c>
      <c r="AE409" s="233">
        <f t="shared" si="35"/>
        <v>0.97499999999999998</v>
      </c>
      <c r="AF409" s="234">
        <f t="shared" si="36"/>
        <v>234</v>
      </c>
      <c r="AG409" s="234">
        <v>6</v>
      </c>
      <c r="AH409" s="390">
        <f t="shared" ref="AH409:AH414" si="37">+(Q409/Y409)*AD409*AG409</f>
        <v>5615625</v>
      </c>
      <c r="AI409" s="390"/>
      <c r="AJ409" s="390"/>
      <c r="AK409" s="390"/>
      <c r="AL409" s="390"/>
      <c r="AN409" s="235"/>
    </row>
    <row r="410" spans="1:40" ht="39.950000000000003" customHeight="1" x14ac:dyDescent="0.25">
      <c r="A410" s="394"/>
      <c r="B410" s="394"/>
      <c r="C410" s="394"/>
      <c r="D410" s="394"/>
      <c r="E410" s="394"/>
      <c r="F410" s="394"/>
      <c r="G410" s="394"/>
      <c r="H410" s="394"/>
      <c r="I410" s="394"/>
      <c r="J410" s="394"/>
      <c r="K410" s="394"/>
      <c r="L410" s="394"/>
      <c r="M410" s="394"/>
      <c r="N410" s="394"/>
      <c r="O410" s="394"/>
      <c r="P410" s="394"/>
      <c r="Q410" s="396">
        <v>314341419</v>
      </c>
      <c r="R410" s="397"/>
      <c r="S410" s="397"/>
      <c r="T410" s="398"/>
      <c r="U410" s="399">
        <v>42529</v>
      </c>
      <c r="V410" s="400"/>
      <c r="W410" s="400"/>
      <c r="X410" s="401"/>
      <c r="Y410" s="394">
        <v>90</v>
      </c>
      <c r="Z410" s="394"/>
      <c r="AA410" s="257"/>
      <c r="AB410" s="257" t="s">
        <v>697</v>
      </c>
      <c r="AC410" s="257"/>
      <c r="AD410" s="233">
        <v>0.2</v>
      </c>
      <c r="AE410" s="233">
        <f t="shared" si="35"/>
        <v>0.66666666666666663</v>
      </c>
      <c r="AF410" s="234">
        <f t="shared" si="36"/>
        <v>60</v>
      </c>
      <c r="AG410" s="234">
        <v>30</v>
      </c>
      <c r="AH410" s="390">
        <f t="shared" si="37"/>
        <v>20956094.600000001</v>
      </c>
      <c r="AI410" s="390"/>
      <c r="AJ410" s="390"/>
      <c r="AK410" s="390"/>
      <c r="AL410" s="390"/>
      <c r="AN410" s="235"/>
    </row>
    <row r="411" spans="1:40" ht="39.950000000000003" customHeight="1" x14ac:dyDescent="0.25">
      <c r="A411" s="394"/>
      <c r="B411" s="394"/>
      <c r="C411" s="394"/>
      <c r="D411" s="394"/>
      <c r="E411" s="394"/>
      <c r="F411" s="394"/>
      <c r="G411" s="394"/>
      <c r="H411" s="394"/>
      <c r="I411" s="394"/>
      <c r="J411" s="394"/>
      <c r="K411" s="394"/>
      <c r="L411" s="394"/>
      <c r="M411" s="394"/>
      <c r="N411" s="394"/>
      <c r="O411" s="394"/>
      <c r="P411" s="394"/>
      <c r="Q411" s="396">
        <v>608908725</v>
      </c>
      <c r="R411" s="397"/>
      <c r="S411" s="397"/>
      <c r="T411" s="398"/>
      <c r="U411" s="399">
        <v>42734</v>
      </c>
      <c r="V411" s="400"/>
      <c r="W411" s="400"/>
      <c r="X411" s="401"/>
      <c r="Y411" s="394">
        <v>120</v>
      </c>
      <c r="Z411" s="394"/>
      <c r="AA411" s="257"/>
      <c r="AB411" s="257" t="s">
        <v>697</v>
      </c>
      <c r="AC411" s="257"/>
      <c r="AD411" s="233">
        <v>0.05</v>
      </c>
      <c r="AE411" s="233">
        <f t="shared" si="35"/>
        <v>0.66666666666666663</v>
      </c>
      <c r="AF411" s="234">
        <f t="shared" si="36"/>
        <v>80</v>
      </c>
      <c r="AG411" s="234">
        <v>40</v>
      </c>
      <c r="AH411" s="390">
        <f t="shared" si="37"/>
        <v>10148478.75</v>
      </c>
      <c r="AI411" s="390"/>
      <c r="AJ411" s="390"/>
      <c r="AK411" s="390"/>
      <c r="AL411" s="390"/>
      <c r="AN411" s="235"/>
    </row>
    <row r="412" spans="1:40" ht="39.950000000000003" customHeight="1" x14ac:dyDescent="0.25">
      <c r="A412" s="394"/>
      <c r="B412" s="394"/>
      <c r="C412" s="394"/>
      <c r="D412" s="394"/>
      <c r="E412" s="394"/>
      <c r="F412" s="394"/>
      <c r="G412" s="394"/>
      <c r="H412" s="394"/>
      <c r="I412" s="394"/>
      <c r="J412" s="394"/>
      <c r="K412" s="394"/>
      <c r="L412" s="394"/>
      <c r="M412" s="394"/>
      <c r="N412" s="394"/>
      <c r="O412" s="394"/>
      <c r="P412" s="394"/>
      <c r="Q412" s="396">
        <v>92000000</v>
      </c>
      <c r="R412" s="397"/>
      <c r="S412" s="397"/>
      <c r="T412" s="398"/>
      <c r="U412" s="399">
        <v>42734</v>
      </c>
      <c r="V412" s="400"/>
      <c r="W412" s="400"/>
      <c r="X412" s="401"/>
      <c r="Y412" s="394">
        <v>60</v>
      </c>
      <c r="Z412" s="394"/>
      <c r="AA412" s="257"/>
      <c r="AB412" s="257" t="s">
        <v>697</v>
      </c>
      <c r="AC412" s="257"/>
      <c r="AD412" s="233">
        <v>0.3</v>
      </c>
      <c r="AE412" s="233">
        <f t="shared" si="35"/>
        <v>0.5</v>
      </c>
      <c r="AF412" s="234">
        <f t="shared" si="36"/>
        <v>30</v>
      </c>
      <c r="AG412" s="234">
        <v>30</v>
      </c>
      <c r="AH412" s="390">
        <f t="shared" si="37"/>
        <v>13799999.999999998</v>
      </c>
      <c r="AI412" s="390"/>
      <c r="AJ412" s="390"/>
      <c r="AK412" s="390"/>
      <c r="AL412" s="390"/>
      <c r="AN412" s="235"/>
    </row>
    <row r="413" spans="1:40" ht="39.950000000000003" customHeight="1" x14ac:dyDescent="0.25">
      <c r="A413" s="394"/>
      <c r="B413" s="394"/>
      <c r="C413" s="394"/>
      <c r="D413" s="394"/>
      <c r="E413" s="394"/>
      <c r="F413" s="394"/>
      <c r="G413" s="394"/>
      <c r="H413" s="394"/>
      <c r="I413" s="394"/>
      <c r="J413" s="394"/>
      <c r="K413" s="394"/>
      <c r="L413" s="394"/>
      <c r="M413" s="394"/>
      <c r="N413" s="394"/>
      <c r="O413" s="394"/>
      <c r="P413" s="394"/>
      <c r="Q413" s="396">
        <v>549973102</v>
      </c>
      <c r="R413" s="397"/>
      <c r="S413" s="397"/>
      <c r="T413" s="398"/>
      <c r="U413" s="399">
        <v>42767</v>
      </c>
      <c r="V413" s="400"/>
      <c r="W413" s="400"/>
      <c r="X413" s="401"/>
      <c r="Y413" s="394">
        <v>150</v>
      </c>
      <c r="Z413" s="394"/>
      <c r="AA413" s="257"/>
      <c r="AB413" s="257" t="s">
        <v>697</v>
      </c>
      <c r="AC413" s="257"/>
      <c r="AD413" s="233">
        <v>0.5</v>
      </c>
      <c r="AE413" s="233">
        <f t="shared" si="35"/>
        <v>0.92</v>
      </c>
      <c r="AF413" s="234">
        <f t="shared" si="36"/>
        <v>138</v>
      </c>
      <c r="AG413" s="234">
        <v>12</v>
      </c>
      <c r="AH413" s="390">
        <f t="shared" si="37"/>
        <v>21998924.079999998</v>
      </c>
      <c r="AI413" s="390"/>
      <c r="AJ413" s="390"/>
      <c r="AK413" s="390"/>
      <c r="AL413" s="390"/>
      <c r="AN413" s="235"/>
    </row>
    <row r="414" spans="1:40" ht="39.950000000000003" customHeight="1" x14ac:dyDescent="0.25">
      <c r="A414" s="394"/>
      <c r="B414" s="394"/>
      <c r="C414" s="394"/>
      <c r="D414" s="394"/>
      <c r="E414" s="394"/>
      <c r="F414" s="394"/>
      <c r="G414" s="394"/>
      <c r="H414" s="394"/>
      <c r="I414" s="394"/>
      <c r="J414" s="394"/>
      <c r="K414" s="394"/>
      <c r="L414" s="394"/>
      <c r="M414" s="394"/>
      <c r="N414" s="394"/>
      <c r="O414" s="394"/>
      <c r="P414" s="394"/>
      <c r="Q414" s="396">
        <v>783535378</v>
      </c>
      <c r="R414" s="397"/>
      <c r="S414" s="397"/>
      <c r="T414" s="398"/>
      <c r="U414" s="399" t="s">
        <v>704</v>
      </c>
      <c r="V414" s="400"/>
      <c r="W414" s="400"/>
      <c r="X414" s="401"/>
      <c r="Y414" s="394">
        <v>150</v>
      </c>
      <c r="Z414" s="394"/>
      <c r="AA414" s="257" t="s">
        <v>697</v>
      </c>
      <c r="AB414" s="257"/>
      <c r="AC414" s="257"/>
      <c r="AD414" s="233">
        <v>1</v>
      </c>
      <c r="AE414" s="233">
        <f t="shared" si="35"/>
        <v>0</v>
      </c>
      <c r="AF414" s="234">
        <f t="shared" si="36"/>
        <v>0</v>
      </c>
      <c r="AG414" s="234">
        <v>150</v>
      </c>
      <c r="AH414" s="390">
        <f t="shared" si="37"/>
        <v>783535378</v>
      </c>
      <c r="AI414" s="390"/>
      <c r="AJ414" s="390"/>
      <c r="AK414" s="390"/>
      <c r="AL414" s="390"/>
      <c r="AN414" s="235"/>
    </row>
    <row r="415" spans="1:40" x14ac:dyDescent="0.25">
      <c r="AB415" s="391" t="s">
        <v>693</v>
      </c>
      <c r="AC415" s="391"/>
      <c r="AD415" s="391"/>
      <c r="AE415" s="391"/>
      <c r="AF415" s="391"/>
      <c r="AG415" s="391"/>
      <c r="AH415" s="392">
        <f>SUM(AH408:AL414)</f>
        <v>1111515455.0014286</v>
      </c>
      <c r="AI415" s="393"/>
      <c r="AJ415" s="393"/>
      <c r="AK415" s="393"/>
      <c r="AL415" s="393"/>
    </row>
    <row r="416" spans="1:40" s="222" customFormat="1" x14ac:dyDescent="0.25">
      <c r="A416" s="226" t="s">
        <v>691</v>
      </c>
      <c r="B416" s="256"/>
      <c r="C416" s="256"/>
      <c r="D416" s="256"/>
      <c r="E416" s="255"/>
      <c r="F416" s="255"/>
      <c r="G416" s="255"/>
      <c r="H416" s="226" t="str">
        <f>+B393</f>
        <v>BERNARDO ENRIQUE BRAVO PEREZ</v>
      </c>
      <c r="I416" s="256"/>
      <c r="J416" s="256"/>
      <c r="K416" s="256"/>
      <c r="L416" s="256"/>
      <c r="M416" s="256"/>
      <c r="N416" s="256"/>
      <c r="O416" s="256"/>
      <c r="P416" s="256"/>
      <c r="Q416" s="256"/>
      <c r="R416" s="256"/>
      <c r="S416" s="255"/>
      <c r="T416" s="255"/>
      <c r="U416" s="255"/>
      <c r="V416" s="255"/>
      <c r="W416" s="255"/>
      <c r="X416" s="255"/>
      <c r="Y416" s="255"/>
      <c r="Z416" s="255"/>
      <c r="AA416" s="228"/>
      <c r="AB416" s="228"/>
      <c r="AC416" s="228"/>
      <c r="AD416" s="229"/>
      <c r="AE416" s="230"/>
      <c r="AF416" s="231"/>
      <c r="AG416" s="231"/>
      <c r="AH416" s="255"/>
      <c r="AI416" s="255"/>
      <c r="AJ416" s="255"/>
      <c r="AK416" s="255"/>
      <c r="AL416" s="255"/>
    </row>
    <row r="417" spans="1:38" ht="39.950000000000003" customHeight="1" x14ac:dyDescent="0.25">
      <c r="A417" s="394"/>
      <c r="B417" s="394"/>
      <c r="C417" s="394"/>
      <c r="D417" s="394"/>
      <c r="E417" s="394"/>
      <c r="F417" s="394"/>
      <c r="G417" s="394"/>
      <c r="H417" s="394"/>
      <c r="I417" s="394"/>
      <c r="J417" s="394"/>
      <c r="K417" s="394"/>
      <c r="L417" s="394"/>
      <c r="M417" s="394"/>
      <c r="N417" s="394"/>
      <c r="O417" s="394"/>
      <c r="P417" s="394"/>
      <c r="Q417" s="396">
        <v>5038760096</v>
      </c>
      <c r="R417" s="397"/>
      <c r="S417" s="397"/>
      <c r="T417" s="398"/>
      <c r="U417" s="399">
        <v>42773</v>
      </c>
      <c r="V417" s="400"/>
      <c r="W417" s="400"/>
      <c r="X417" s="401"/>
      <c r="Y417" s="394">
        <v>240</v>
      </c>
      <c r="Z417" s="394"/>
      <c r="AA417" s="257"/>
      <c r="AB417" s="257" t="s">
        <v>697</v>
      </c>
      <c r="AC417" s="257"/>
      <c r="AD417" s="233">
        <v>0.85</v>
      </c>
      <c r="AE417" s="233">
        <f t="shared" ref="AE417:AE419" si="38">+AF417/Y417</f>
        <v>0.95</v>
      </c>
      <c r="AF417" s="234">
        <f t="shared" ref="AF417:AF419" si="39">+Y417-AG417</f>
        <v>228</v>
      </c>
      <c r="AG417" s="234">
        <v>12</v>
      </c>
      <c r="AH417" s="390">
        <f>+(Q417/Y417)*AD417*AG417</f>
        <v>214147304.07999998</v>
      </c>
      <c r="AI417" s="390"/>
      <c r="AJ417" s="390"/>
      <c r="AK417" s="390"/>
      <c r="AL417" s="390"/>
    </row>
    <row r="418" spans="1:38" ht="39.950000000000003" customHeight="1" x14ac:dyDescent="0.25">
      <c r="A418" s="394"/>
      <c r="B418" s="394"/>
      <c r="C418" s="394"/>
      <c r="D418" s="394"/>
      <c r="E418" s="394"/>
      <c r="F418" s="394"/>
      <c r="G418" s="394"/>
      <c r="H418" s="394"/>
      <c r="I418" s="394"/>
      <c r="J418" s="394"/>
      <c r="K418" s="394"/>
      <c r="L418" s="394"/>
      <c r="M418" s="394"/>
      <c r="N418" s="394"/>
      <c r="O418" s="394"/>
      <c r="P418" s="394"/>
      <c r="Q418" s="396">
        <v>3708336908</v>
      </c>
      <c r="R418" s="397"/>
      <c r="S418" s="397"/>
      <c r="T418" s="398"/>
      <c r="U418" s="399">
        <v>41715</v>
      </c>
      <c r="V418" s="400"/>
      <c r="W418" s="400"/>
      <c r="X418" s="401"/>
      <c r="Y418" s="394">
        <v>360</v>
      </c>
      <c r="Z418" s="394"/>
      <c r="AA418" s="257"/>
      <c r="AB418" s="257" t="s">
        <v>697</v>
      </c>
      <c r="AC418" s="257"/>
      <c r="AD418" s="233">
        <v>0.5</v>
      </c>
      <c r="AE418" s="233">
        <f t="shared" si="38"/>
        <v>0.96666666666666667</v>
      </c>
      <c r="AF418" s="234">
        <f t="shared" si="39"/>
        <v>348</v>
      </c>
      <c r="AG418" s="234">
        <v>12</v>
      </c>
      <c r="AH418" s="390">
        <f t="shared" ref="AH418:AH419" si="40">+(Q418/Y418)*AD418*AG418</f>
        <v>61805615.133333325</v>
      </c>
      <c r="AI418" s="390"/>
      <c r="AJ418" s="390"/>
      <c r="AK418" s="390"/>
      <c r="AL418" s="390"/>
    </row>
    <row r="419" spans="1:38" ht="39.950000000000003" customHeight="1" x14ac:dyDescent="0.25">
      <c r="A419" s="394"/>
      <c r="B419" s="394"/>
      <c r="C419" s="394"/>
      <c r="D419" s="394"/>
      <c r="E419" s="394"/>
      <c r="F419" s="394"/>
      <c r="G419" s="394"/>
      <c r="H419" s="394"/>
      <c r="I419" s="394"/>
      <c r="J419" s="394"/>
      <c r="K419" s="394"/>
      <c r="L419" s="394"/>
      <c r="M419" s="394"/>
      <c r="N419" s="394"/>
      <c r="O419" s="394"/>
      <c r="P419" s="394"/>
      <c r="Q419" s="396">
        <v>7141781098</v>
      </c>
      <c r="R419" s="397"/>
      <c r="S419" s="397"/>
      <c r="T419" s="398"/>
      <c r="U419" s="399">
        <v>42569</v>
      </c>
      <c r="V419" s="400"/>
      <c r="W419" s="400"/>
      <c r="X419" s="401"/>
      <c r="Y419" s="394">
        <v>390</v>
      </c>
      <c r="Z419" s="394"/>
      <c r="AA419" s="257"/>
      <c r="AB419" s="257" t="s">
        <v>697</v>
      </c>
      <c r="AC419" s="257"/>
      <c r="AD419" s="233">
        <v>0.2</v>
      </c>
      <c r="AE419" s="233">
        <f t="shared" si="38"/>
        <v>0.96923076923076923</v>
      </c>
      <c r="AF419" s="234">
        <f t="shared" si="39"/>
        <v>378</v>
      </c>
      <c r="AG419" s="234">
        <v>12</v>
      </c>
      <c r="AH419" s="390">
        <f t="shared" si="40"/>
        <v>43949422.141538471</v>
      </c>
      <c r="AI419" s="390"/>
      <c r="AJ419" s="390"/>
      <c r="AK419" s="390"/>
      <c r="AL419" s="390"/>
    </row>
    <row r="420" spans="1:38" x14ac:dyDescent="0.25">
      <c r="AB420" s="391" t="s">
        <v>693</v>
      </c>
      <c r="AC420" s="391"/>
      <c r="AD420" s="391"/>
      <c r="AE420" s="391"/>
      <c r="AF420" s="391"/>
      <c r="AG420" s="391"/>
      <c r="AH420" s="392">
        <f>SUM(AH417:AL419)</f>
        <v>319902341.35487175</v>
      </c>
      <c r="AI420" s="393"/>
      <c r="AJ420" s="393"/>
      <c r="AK420" s="393"/>
      <c r="AL420" s="393"/>
    </row>
    <row r="421" spans="1:38" ht="15.75" thickBot="1" x14ac:dyDescent="0.3"/>
    <row r="422" spans="1:38" ht="15.75" thickBot="1" x14ac:dyDescent="0.3">
      <c r="A422" s="236" t="s">
        <v>698</v>
      </c>
      <c r="F422" s="236" t="str">
        <f>+B391</f>
        <v>YAMID FABIAN HAMDANN GONZALEZ</v>
      </c>
      <c r="M422" s="236" t="s">
        <v>699</v>
      </c>
      <c r="T422" s="258" t="s">
        <v>699</v>
      </c>
      <c r="U422" s="385">
        <f>+AB391*((AG391+AI391+AK391)/100)-AH406</f>
        <v>2950166846.6175661</v>
      </c>
      <c r="V422" s="386"/>
      <c r="W422" s="386"/>
      <c r="X422" s="386"/>
      <c r="Y422" s="386"/>
      <c r="Z422" s="387"/>
    </row>
    <row r="423" spans="1:38" ht="15.75" thickBot="1" x14ac:dyDescent="0.3">
      <c r="T423" s="258"/>
    </row>
    <row r="424" spans="1:38" ht="15.75" thickBot="1" x14ac:dyDescent="0.3">
      <c r="A424" s="236" t="s">
        <v>698</v>
      </c>
      <c r="F424" s="236" t="str">
        <f>+B392</f>
        <v>ELEAZAR GERARDO FAJURI</v>
      </c>
      <c r="M424" s="236" t="s">
        <v>699</v>
      </c>
      <c r="T424" s="258" t="s">
        <v>699</v>
      </c>
      <c r="U424" s="385">
        <f>+AB392*((AG392+AI392+AK392)/100)-AH415</f>
        <v>2712797704.9985714</v>
      </c>
      <c r="V424" s="386"/>
      <c r="W424" s="386"/>
      <c r="X424" s="386"/>
      <c r="Y424" s="386"/>
      <c r="Z424" s="387"/>
    </row>
    <row r="425" spans="1:38" ht="15.75" thickBot="1" x14ac:dyDescent="0.3">
      <c r="T425" s="258"/>
    </row>
    <row r="426" spans="1:38" ht="15.75" thickBot="1" x14ac:dyDescent="0.3">
      <c r="A426" s="236" t="s">
        <v>698</v>
      </c>
      <c r="F426" s="236" t="str">
        <f>+B393</f>
        <v>BERNARDO ENRIQUE BRAVO PEREZ</v>
      </c>
      <c r="M426" s="236" t="s">
        <v>699</v>
      </c>
      <c r="T426" s="258" t="s">
        <v>699</v>
      </c>
      <c r="U426" s="385">
        <f>+AB393*((AG393+AI393+AK393)/100)-AH420</f>
        <v>9116245694.6451283</v>
      </c>
      <c r="V426" s="386"/>
      <c r="W426" s="386"/>
      <c r="X426" s="386"/>
      <c r="Y426" s="386"/>
      <c r="Z426" s="387"/>
    </row>
    <row r="427" spans="1:38" ht="15.75" thickBot="1" x14ac:dyDescent="0.3">
      <c r="T427" s="258"/>
    </row>
    <row r="428" spans="1:38" ht="15.75" thickBot="1" x14ac:dyDescent="0.3">
      <c r="A428" s="236" t="s">
        <v>698</v>
      </c>
      <c r="F428" s="236" t="str">
        <f>+A384</f>
        <v>CONSORCIO HBG</v>
      </c>
      <c r="M428" s="236" t="s">
        <v>699</v>
      </c>
      <c r="T428" s="258" t="s">
        <v>699</v>
      </c>
      <c r="U428" s="385">
        <f>SUM(U422:Z427)</f>
        <v>14779210246.261265</v>
      </c>
      <c r="V428" s="386"/>
      <c r="W428" s="386"/>
      <c r="X428" s="386"/>
      <c r="Y428" s="386"/>
      <c r="Z428" s="387"/>
      <c r="AB428" s="388" t="str">
        <f>+IF(AG387&lt;=U428,"CUMPLE","NO CUMPLE")</f>
        <v>CUMPLE</v>
      </c>
      <c r="AC428" s="388"/>
      <c r="AD428" s="388"/>
    </row>
    <row r="430" spans="1:38" x14ac:dyDescent="0.25">
      <c r="A430" s="468" t="s">
        <v>654</v>
      </c>
      <c r="B430" s="468"/>
      <c r="C430" s="468"/>
      <c r="D430" s="468"/>
      <c r="E430" s="468"/>
      <c r="F430" s="468"/>
      <c r="G430" s="468"/>
      <c r="H430" s="468"/>
      <c r="I430" s="468"/>
      <c r="J430" s="468"/>
      <c r="K430" s="468"/>
      <c r="L430" s="468"/>
      <c r="M430" s="468"/>
      <c r="N430" s="468"/>
      <c r="O430" s="468"/>
      <c r="P430" s="468"/>
      <c r="Q430" s="468"/>
      <c r="R430" s="468"/>
      <c r="S430" s="468"/>
      <c r="T430" s="468"/>
      <c r="U430" s="468"/>
      <c r="V430" s="468"/>
      <c r="W430" s="468"/>
      <c r="X430" s="468"/>
      <c r="Y430" s="468"/>
      <c r="Z430" s="468"/>
      <c r="AA430" s="468"/>
      <c r="AB430" s="468"/>
      <c r="AC430" s="468"/>
      <c r="AD430" s="468"/>
      <c r="AE430" s="468"/>
      <c r="AF430" s="468"/>
      <c r="AG430" s="468"/>
      <c r="AH430" s="468"/>
      <c r="AI430" s="468"/>
      <c r="AJ430" s="468"/>
      <c r="AK430" s="468"/>
      <c r="AL430" s="468"/>
    </row>
    <row r="431" spans="1:38" x14ac:dyDescent="0.25">
      <c r="A431" s="468">
        <v>12</v>
      </c>
      <c r="B431" s="468"/>
      <c r="C431" s="468"/>
      <c r="D431" s="468"/>
      <c r="E431" s="468"/>
      <c r="F431" s="468"/>
      <c r="G431" s="468"/>
      <c r="H431" s="468"/>
      <c r="I431" s="468"/>
      <c r="J431" s="468"/>
      <c r="K431" s="468"/>
      <c r="L431" s="468"/>
      <c r="M431" s="468"/>
      <c r="N431" s="468"/>
      <c r="O431" s="468"/>
      <c r="P431" s="468"/>
      <c r="Q431" s="468"/>
      <c r="R431" s="468"/>
      <c r="S431" s="468"/>
      <c r="T431" s="468"/>
      <c r="U431" s="468"/>
      <c r="V431" s="468"/>
      <c r="W431" s="468"/>
      <c r="X431" s="468"/>
      <c r="Y431" s="468"/>
      <c r="Z431" s="468"/>
      <c r="AA431" s="468"/>
      <c r="AB431" s="468"/>
      <c r="AC431" s="468"/>
      <c r="AD431" s="468"/>
      <c r="AE431" s="468"/>
      <c r="AF431" s="468"/>
      <c r="AG431" s="468"/>
      <c r="AH431" s="468"/>
      <c r="AI431" s="468"/>
      <c r="AJ431" s="468"/>
      <c r="AK431" s="468"/>
      <c r="AL431" s="468"/>
    </row>
    <row r="432" spans="1:38" x14ac:dyDescent="0.25">
      <c r="A432" s="410" t="s">
        <v>68</v>
      </c>
      <c r="B432" s="410"/>
      <c r="C432" s="410"/>
      <c r="D432" s="410"/>
      <c r="E432" s="410"/>
      <c r="F432" s="410"/>
      <c r="G432" s="410"/>
      <c r="H432" s="410"/>
      <c r="I432" s="410"/>
      <c r="J432" s="410"/>
      <c r="K432" s="410"/>
      <c r="L432" s="410"/>
      <c r="M432" s="410"/>
      <c r="N432" s="410"/>
      <c r="O432" s="410"/>
      <c r="P432" s="410"/>
      <c r="Q432" s="410"/>
      <c r="R432" s="410"/>
      <c r="S432" s="410"/>
      <c r="T432" s="410"/>
      <c r="U432" s="410"/>
      <c r="V432" s="410"/>
      <c r="W432" s="410"/>
      <c r="X432" s="410"/>
      <c r="Y432" s="410"/>
      <c r="Z432" s="410"/>
      <c r="AA432" s="410"/>
      <c r="AB432" s="410"/>
      <c r="AC432" s="410"/>
      <c r="AD432" s="410"/>
      <c r="AE432" s="410"/>
      <c r="AF432" s="410"/>
      <c r="AG432" s="410"/>
      <c r="AH432" s="410"/>
      <c r="AI432" s="410"/>
      <c r="AJ432" s="410"/>
      <c r="AK432" s="410"/>
      <c r="AL432" s="410"/>
    </row>
    <row r="433" spans="1:40" x14ac:dyDescent="0.25">
      <c r="A433" s="410" t="s">
        <v>830</v>
      </c>
      <c r="B433" s="410"/>
      <c r="C433" s="410"/>
      <c r="D433" s="410"/>
      <c r="E433" s="410"/>
      <c r="F433" s="410"/>
      <c r="G433" s="410"/>
      <c r="H433" s="410"/>
      <c r="I433" s="410"/>
      <c r="J433" s="410"/>
      <c r="K433" s="410"/>
      <c r="L433" s="410"/>
      <c r="M433" s="410"/>
      <c r="N433" s="410"/>
      <c r="O433" s="410"/>
      <c r="P433" s="410"/>
      <c r="Q433" s="410"/>
      <c r="R433" s="410"/>
      <c r="S433" s="410"/>
      <c r="T433" s="410"/>
      <c r="U433" s="410"/>
      <c r="V433" s="410"/>
      <c r="W433" s="410"/>
      <c r="X433" s="410"/>
      <c r="Y433" s="410"/>
      <c r="Z433" s="410"/>
      <c r="AA433" s="410"/>
      <c r="AB433" s="410"/>
      <c r="AC433" s="410"/>
      <c r="AD433" s="410"/>
      <c r="AE433" s="410"/>
      <c r="AF433" s="410"/>
      <c r="AG433" s="410"/>
      <c r="AH433" s="410"/>
      <c r="AI433" s="410"/>
      <c r="AJ433" s="410"/>
      <c r="AK433" s="410"/>
      <c r="AL433" s="410"/>
    </row>
    <row r="435" spans="1:40" s="217" customFormat="1" ht="30" customHeight="1" x14ac:dyDescent="0.2">
      <c r="A435" s="463" t="s">
        <v>655</v>
      </c>
      <c r="B435" s="463"/>
      <c r="C435" s="463"/>
      <c r="D435" s="463"/>
      <c r="E435" s="463"/>
      <c r="F435" s="463"/>
      <c r="G435" s="463"/>
      <c r="H435" s="463"/>
      <c r="I435" s="464">
        <v>8634189187</v>
      </c>
      <c r="J435" s="464"/>
      <c r="K435" s="464"/>
      <c r="L435" s="464"/>
      <c r="M435" s="464"/>
      <c r="N435" s="464"/>
      <c r="O435" s="439" t="s">
        <v>656</v>
      </c>
      <c r="P435" s="439"/>
      <c r="Q435" s="439"/>
      <c r="R435" s="439"/>
      <c r="S435" s="439"/>
      <c r="T435" s="439"/>
      <c r="U435" s="443">
        <v>12</v>
      </c>
      <c r="V435" s="443"/>
      <c r="W435" s="443"/>
      <c r="X435" s="443"/>
      <c r="Y435" s="439" t="s">
        <v>657</v>
      </c>
      <c r="Z435" s="439"/>
      <c r="AA435" s="439"/>
      <c r="AB435" s="439"/>
      <c r="AC435" s="439"/>
      <c r="AD435" s="439"/>
      <c r="AE435" s="439"/>
      <c r="AF435" s="439"/>
      <c r="AG435" s="464">
        <f>IF(U435&gt;12,(I435-I436)/U435*12,I435-I436)</f>
        <v>8634189187</v>
      </c>
      <c r="AH435" s="464"/>
      <c r="AI435" s="464"/>
      <c r="AJ435" s="464"/>
      <c r="AK435" s="464"/>
      <c r="AL435" s="464"/>
    </row>
    <row r="436" spans="1:40" s="217" customFormat="1" ht="30" customHeight="1" x14ac:dyDescent="0.2">
      <c r="A436" s="463" t="s">
        <v>658</v>
      </c>
      <c r="B436" s="463"/>
      <c r="C436" s="463"/>
      <c r="D436" s="463"/>
      <c r="E436" s="463"/>
      <c r="F436" s="463"/>
      <c r="G436" s="463"/>
      <c r="H436" s="463"/>
      <c r="I436" s="464">
        <v>0</v>
      </c>
      <c r="J436" s="464"/>
      <c r="K436" s="464"/>
      <c r="L436" s="464"/>
      <c r="M436" s="464"/>
      <c r="N436" s="464"/>
      <c r="O436" s="439" t="s">
        <v>659</v>
      </c>
      <c r="P436" s="439"/>
      <c r="Q436" s="439"/>
      <c r="R436" s="439"/>
      <c r="S436" s="439"/>
      <c r="T436" s="439"/>
      <c r="U436" s="464">
        <v>2974.7</v>
      </c>
      <c r="V436" s="464"/>
      <c r="W436" s="464"/>
      <c r="X436" s="464"/>
      <c r="Y436" s="443" t="s">
        <v>660</v>
      </c>
      <c r="Z436" s="443"/>
      <c r="AA436" s="443"/>
      <c r="AB436" s="443"/>
      <c r="AC436" s="443"/>
      <c r="AD436" s="443"/>
      <c r="AE436" s="443"/>
      <c r="AF436" s="443"/>
      <c r="AG436" s="465">
        <f>U436*125000</f>
        <v>371837500</v>
      </c>
      <c r="AH436" s="466"/>
      <c r="AI436" s="466"/>
      <c r="AJ436" s="466"/>
      <c r="AK436" s="466"/>
      <c r="AL436" s="467"/>
    </row>
    <row r="437" spans="1:40" s="222" customFormat="1" ht="7.5" customHeight="1" x14ac:dyDescent="0.25">
      <c r="A437" s="218"/>
      <c r="B437" s="218"/>
      <c r="C437" s="218"/>
      <c r="D437" s="218"/>
      <c r="E437" s="218"/>
      <c r="F437" s="218"/>
      <c r="G437" s="219"/>
      <c r="H437" s="219"/>
      <c r="I437" s="219"/>
      <c r="J437" s="219"/>
      <c r="K437" s="219"/>
      <c r="L437" s="219"/>
      <c r="M437" s="220"/>
      <c r="N437" s="220"/>
      <c r="O437" s="220"/>
      <c r="P437" s="220"/>
      <c r="Q437" s="220"/>
      <c r="R437" s="218"/>
      <c r="S437" s="220"/>
      <c r="T437" s="220"/>
      <c r="U437" s="220"/>
      <c r="V437" s="220"/>
      <c r="W437" s="220"/>
      <c r="X437" s="221"/>
      <c r="Y437" s="221"/>
      <c r="Z437" s="220"/>
      <c r="AA437" s="220"/>
      <c r="AB437" s="220"/>
      <c r="AC437" s="220"/>
      <c r="AD437" s="220"/>
      <c r="AE437" s="220"/>
      <c r="AF437" s="220"/>
      <c r="AG437" s="219"/>
      <c r="AH437" s="219"/>
      <c r="AI437" s="219"/>
      <c r="AJ437" s="219"/>
      <c r="AK437" s="219"/>
      <c r="AL437" s="219"/>
    </row>
    <row r="438" spans="1:40" s="224" customFormat="1" ht="75" customHeight="1" x14ac:dyDescent="0.25">
      <c r="A438" s="223" t="s">
        <v>661</v>
      </c>
      <c r="B438" s="443" t="s">
        <v>662</v>
      </c>
      <c r="C438" s="443"/>
      <c r="D438" s="443"/>
      <c r="E438" s="443"/>
      <c r="F438" s="443"/>
      <c r="G438" s="443"/>
      <c r="H438" s="443"/>
      <c r="I438" s="443"/>
      <c r="J438" s="458" t="s">
        <v>663</v>
      </c>
      <c r="K438" s="459"/>
      <c r="L438" s="460" t="s">
        <v>664</v>
      </c>
      <c r="M438" s="460"/>
      <c r="N438" s="460"/>
      <c r="O438" s="460"/>
      <c r="P438" s="460"/>
      <c r="Q438" s="461" t="s">
        <v>665</v>
      </c>
      <c r="R438" s="461"/>
      <c r="S438" s="439" t="s">
        <v>666</v>
      </c>
      <c r="T438" s="439"/>
      <c r="U438" s="461" t="s">
        <v>667</v>
      </c>
      <c r="V438" s="461"/>
      <c r="W438" s="439" t="s">
        <v>668</v>
      </c>
      <c r="X438" s="439"/>
      <c r="Y438" s="439"/>
      <c r="Z438" s="439"/>
      <c r="AA438" s="439"/>
      <c r="AB438" s="439" t="s">
        <v>669</v>
      </c>
      <c r="AC438" s="439"/>
      <c r="AD438" s="439"/>
      <c r="AE438" s="439"/>
      <c r="AF438" s="439"/>
      <c r="AG438" s="462" t="s">
        <v>670</v>
      </c>
      <c r="AH438" s="462"/>
      <c r="AI438" s="462" t="s">
        <v>671</v>
      </c>
      <c r="AJ438" s="462"/>
      <c r="AK438" s="462" t="s">
        <v>672</v>
      </c>
      <c r="AL438" s="462"/>
    </row>
    <row r="439" spans="1:40" x14ac:dyDescent="0.25">
      <c r="A439" s="225">
        <v>1</v>
      </c>
      <c r="B439" s="410" t="s">
        <v>673</v>
      </c>
      <c r="C439" s="410"/>
      <c r="D439" s="410"/>
      <c r="E439" s="410"/>
      <c r="F439" s="410"/>
      <c r="G439" s="410"/>
      <c r="H439" s="410"/>
      <c r="I439" s="410"/>
      <c r="J439" s="411">
        <v>0.98</v>
      </c>
      <c r="K439" s="412"/>
      <c r="L439" s="416">
        <v>16725804951.620001</v>
      </c>
      <c r="M439" s="416"/>
      <c r="N439" s="416"/>
      <c r="O439" s="416"/>
      <c r="P439" s="416"/>
      <c r="Q439" s="414">
        <f>+L439/(I$435*J439)</f>
        <v>1.9766937624569711</v>
      </c>
      <c r="R439" s="414"/>
      <c r="S439" s="415">
        <v>203.29</v>
      </c>
      <c r="T439" s="415"/>
      <c r="U439" s="415">
        <v>6</v>
      </c>
      <c r="V439" s="415"/>
      <c r="W439" s="409">
        <v>5430010625</v>
      </c>
      <c r="X439" s="409"/>
      <c r="Y439" s="409"/>
      <c r="Z439" s="409"/>
      <c r="AA439" s="409"/>
      <c r="AB439" s="409">
        <f>+IF(W439&lt;AG$436,AG$436,W439)</f>
        <v>5430010625</v>
      </c>
      <c r="AC439" s="409"/>
      <c r="AD439" s="409"/>
      <c r="AE439" s="409"/>
      <c r="AF439" s="409"/>
      <c r="AG439" s="408">
        <f>IF(Q439&gt;=0,IF(Q439&lt;=3,60,IF(Q439&lt;=6,80,IF(Q439&lt;=10,100,120))))</f>
        <v>60</v>
      </c>
      <c r="AH439" s="408"/>
      <c r="AI439" s="408">
        <f>IF(S439&gt;=0,IF(S439&lt;0.5,20,IF(S439&lt;0.75,25,IF(S439&lt;1,30,IF(S439&lt;1.5,35,40)))))</f>
        <v>40</v>
      </c>
      <c r="AJ439" s="408"/>
      <c r="AK439" s="408">
        <f>IF(U439&gt;=1,IF(U439&lt;=5,20,IF(U439&lt;=10,30,40)))</f>
        <v>30</v>
      </c>
      <c r="AL439" s="408"/>
    </row>
    <row r="440" spans="1:40" x14ac:dyDescent="0.25">
      <c r="A440" s="225">
        <v>2</v>
      </c>
      <c r="B440" s="410" t="s">
        <v>674</v>
      </c>
      <c r="C440" s="410"/>
      <c r="D440" s="410"/>
      <c r="E440" s="410"/>
      <c r="F440" s="410"/>
      <c r="G440" s="410"/>
      <c r="H440" s="410"/>
      <c r="I440" s="410"/>
      <c r="J440" s="411">
        <v>0.01</v>
      </c>
      <c r="K440" s="412"/>
      <c r="L440" s="416">
        <v>30009783724.619999</v>
      </c>
      <c r="M440" s="416"/>
      <c r="N440" s="416"/>
      <c r="O440" s="416"/>
      <c r="P440" s="416"/>
      <c r="Q440" s="414">
        <f t="shared" ref="Q440:Q441" si="41">+L440/(I$435*J440)</f>
        <v>347.5692166880475</v>
      </c>
      <c r="R440" s="414"/>
      <c r="S440" s="415">
        <v>54.51</v>
      </c>
      <c r="T440" s="415"/>
      <c r="U440" s="415">
        <v>1</v>
      </c>
      <c r="V440" s="415"/>
      <c r="W440" s="409">
        <v>650000000</v>
      </c>
      <c r="X440" s="409"/>
      <c r="Y440" s="409"/>
      <c r="Z440" s="409"/>
      <c r="AA440" s="409"/>
      <c r="AB440" s="409">
        <f t="shared" ref="AB440:AB441" si="42">+IF(W440&lt;AG$436,AG$436,W440)</f>
        <v>650000000</v>
      </c>
      <c r="AC440" s="409"/>
      <c r="AD440" s="409"/>
      <c r="AE440" s="409"/>
      <c r="AF440" s="409"/>
      <c r="AG440" s="408">
        <f>IF(Q440&gt;=0,IF(Q440&lt;=3,60,IF(Q440&lt;=6,80,IF(Q440&lt;=10,100,120))))</f>
        <v>120</v>
      </c>
      <c r="AH440" s="408"/>
      <c r="AI440" s="408">
        <f>IF(S440&gt;=0,IF(S440&lt;0.5,20,IF(S440&lt;0.75,25,IF(S440&lt;1,30,IF(S440&lt;1.5,35,40)))))</f>
        <v>40</v>
      </c>
      <c r="AJ440" s="408"/>
      <c r="AK440" s="408">
        <f>IF(U440&gt;=1,IF(U440&lt;=5,20,IF(U440&lt;=10,30,40)))</f>
        <v>20</v>
      </c>
      <c r="AL440" s="408"/>
      <c r="AN440" s="224"/>
    </row>
    <row r="441" spans="1:40" x14ac:dyDescent="0.25">
      <c r="A441" s="225">
        <v>3</v>
      </c>
      <c r="B441" s="410" t="s">
        <v>675</v>
      </c>
      <c r="C441" s="410"/>
      <c r="D441" s="410"/>
      <c r="E441" s="410"/>
      <c r="F441" s="410"/>
      <c r="G441" s="410"/>
      <c r="H441" s="410"/>
      <c r="I441" s="410"/>
      <c r="J441" s="411">
        <v>0.01</v>
      </c>
      <c r="K441" s="412"/>
      <c r="L441" s="416">
        <v>33891473526.540001</v>
      </c>
      <c r="M441" s="416"/>
      <c r="N441" s="416"/>
      <c r="O441" s="416"/>
      <c r="P441" s="416"/>
      <c r="Q441" s="414">
        <f t="shared" si="41"/>
        <v>392.52641785482803</v>
      </c>
      <c r="R441" s="414"/>
      <c r="S441" s="415">
        <v>951.03</v>
      </c>
      <c r="T441" s="415"/>
      <c r="U441" s="415">
        <v>1</v>
      </c>
      <c r="V441" s="415"/>
      <c r="W441" s="409">
        <v>683586175</v>
      </c>
      <c r="X441" s="409"/>
      <c r="Y441" s="409"/>
      <c r="Z441" s="409"/>
      <c r="AA441" s="409"/>
      <c r="AB441" s="409">
        <f t="shared" si="42"/>
        <v>683586175</v>
      </c>
      <c r="AC441" s="409"/>
      <c r="AD441" s="409"/>
      <c r="AE441" s="409"/>
      <c r="AF441" s="409"/>
      <c r="AG441" s="408">
        <f>IF(Q441&gt;=0,IF(Q441&lt;=3,60,IF(Q441&lt;=6,80,IF(Q441&lt;=10,100,120))))</f>
        <v>120</v>
      </c>
      <c r="AH441" s="408"/>
      <c r="AI441" s="408">
        <f>IF(S441&gt;=0,IF(S441&lt;0.5,20,IF(S441&lt;0.75,25,IF(S441&lt;1,30,IF(S441&lt;1.5,35,40)))))</f>
        <v>40</v>
      </c>
      <c r="AJ441" s="408"/>
      <c r="AK441" s="408">
        <f>IF(U441&gt;=1,IF(U441&lt;=5,20,IF(U441&lt;=10,30,40)))</f>
        <v>20</v>
      </c>
      <c r="AL441" s="408"/>
      <c r="AN441" s="224"/>
    </row>
    <row r="442" spans="1:40" ht="15.75" thickBot="1" x14ac:dyDescent="0.3"/>
    <row r="443" spans="1:40" ht="15" customHeight="1" x14ac:dyDescent="0.25">
      <c r="A443" s="417" t="s">
        <v>676</v>
      </c>
      <c r="B443" s="418"/>
      <c r="C443" s="418"/>
      <c r="D443" s="418"/>
      <c r="E443" s="423" t="s">
        <v>677</v>
      </c>
      <c r="F443" s="418"/>
      <c r="G443" s="418"/>
      <c r="H443" s="424"/>
      <c r="I443" s="429" t="s">
        <v>678</v>
      </c>
      <c r="J443" s="430"/>
      <c r="K443" s="430"/>
      <c r="L443" s="430"/>
      <c r="M443" s="430"/>
      <c r="N443" s="430"/>
      <c r="O443" s="430"/>
      <c r="P443" s="431"/>
      <c r="Q443" s="429" t="s">
        <v>679</v>
      </c>
      <c r="R443" s="430"/>
      <c r="S443" s="430"/>
      <c r="T443" s="431"/>
      <c r="U443" s="423" t="s">
        <v>11</v>
      </c>
      <c r="V443" s="418"/>
      <c r="W443" s="418"/>
      <c r="X443" s="424"/>
      <c r="Y443" s="438" t="s">
        <v>680</v>
      </c>
      <c r="Z443" s="438"/>
      <c r="AA443" s="442" t="s">
        <v>681</v>
      </c>
      <c r="AB443" s="442"/>
      <c r="AC443" s="442"/>
      <c r="AD443" s="444" t="s">
        <v>682</v>
      </c>
      <c r="AE443" s="447" t="s">
        <v>683</v>
      </c>
      <c r="AF443" s="447"/>
      <c r="AG443" s="447"/>
      <c r="AH443" s="447"/>
      <c r="AI443" s="447"/>
      <c r="AJ443" s="447"/>
      <c r="AK443" s="447"/>
      <c r="AL443" s="448"/>
    </row>
    <row r="444" spans="1:40" ht="15" customHeight="1" x14ac:dyDescent="0.25">
      <c r="A444" s="419"/>
      <c r="B444" s="420"/>
      <c r="C444" s="420"/>
      <c r="D444" s="420"/>
      <c r="E444" s="425"/>
      <c r="F444" s="420"/>
      <c r="G444" s="420"/>
      <c r="H444" s="426"/>
      <c r="I444" s="432"/>
      <c r="J444" s="433"/>
      <c r="K444" s="433"/>
      <c r="L444" s="433"/>
      <c r="M444" s="433"/>
      <c r="N444" s="433"/>
      <c r="O444" s="433"/>
      <c r="P444" s="434"/>
      <c r="Q444" s="432"/>
      <c r="R444" s="433"/>
      <c r="S444" s="433"/>
      <c r="T444" s="434"/>
      <c r="U444" s="425"/>
      <c r="V444" s="420"/>
      <c r="W444" s="420"/>
      <c r="X444" s="426"/>
      <c r="Y444" s="439"/>
      <c r="Z444" s="439"/>
      <c r="AA444" s="443"/>
      <c r="AB444" s="443"/>
      <c r="AC444" s="443"/>
      <c r="AD444" s="445"/>
      <c r="AE444" s="449" t="s">
        <v>684</v>
      </c>
      <c r="AF444" s="452" t="s">
        <v>685</v>
      </c>
      <c r="AG444" s="452" t="s">
        <v>686</v>
      </c>
      <c r="AH444" s="439" t="s">
        <v>687</v>
      </c>
      <c r="AI444" s="439"/>
      <c r="AJ444" s="439"/>
      <c r="AK444" s="439"/>
      <c r="AL444" s="455"/>
    </row>
    <row r="445" spans="1:40" ht="15" customHeight="1" x14ac:dyDescent="0.25">
      <c r="A445" s="419"/>
      <c r="B445" s="420"/>
      <c r="C445" s="420"/>
      <c r="D445" s="420"/>
      <c r="E445" s="425"/>
      <c r="F445" s="420"/>
      <c r="G445" s="420"/>
      <c r="H445" s="426"/>
      <c r="I445" s="432"/>
      <c r="J445" s="433"/>
      <c r="K445" s="433"/>
      <c r="L445" s="433"/>
      <c r="M445" s="433"/>
      <c r="N445" s="433"/>
      <c r="O445" s="433"/>
      <c r="P445" s="434"/>
      <c r="Q445" s="432"/>
      <c r="R445" s="433"/>
      <c r="S445" s="433"/>
      <c r="T445" s="434"/>
      <c r="U445" s="425"/>
      <c r="V445" s="420"/>
      <c r="W445" s="420"/>
      <c r="X445" s="426"/>
      <c r="Y445" s="439"/>
      <c r="Z445" s="439"/>
      <c r="AA445" s="443"/>
      <c r="AB445" s="443"/>
      <c r="AC445" s="443"/>
      <c r="AD445" s="445"/>
      <c r="AE445" s="449"/>
      <c r="AF445" s="452"/>
      <c r="AG445" s="452"/>
      <c r="AH445" s="439"/>
      <c r="AI445" s="439"/>
      <c r="AJ445" s="439"/>
      <c r="AK445" s="439"/>
      <c r="AL445" s="455"/>
    </row>
    <row r="446" spans="1:40" ht="15" customHeight="1" x14ac:dyDescent="0.25">
      <c r="A446" s="419"/>
      <c r="B446" s="420"/>
      <c r="C446" s="420"/>
      <c r="D446" s="420"/>
      <c r="E446" s="425"/>
      <c r="F446" s="420"/>
      <c r="G446" s="420"/>
      <c r="H446" s="426"/>
      <c r="I446" s="432"/>
      <c r="J446" s="433"/>
      <c r="K446" s="433"/>
      <c r="L446" s="433"/>
      <c r="M446" s="433"/>
      <c r="N446" s="433"/>
      <c r="O446" s="433"/>
      <c r="P446" s="434"/>
      <c r="Q446" s="432"/>
      <c r="R446" s="433"/>
      <c r="S446" s="433"/>
      <c r="T446" s="434"/>
      <c r="U446" s="425"/>
      <c r="V446" s="420"/>
      <c r="W446" s="420"/>
      <c r="X446" s="426"/>
      <c r="Y446" s="439"/>
      <c r="Z446" s="439"/>
      <c r="AA446" s="405" t="s">
        <v>688</v>
      </c>
      <c r="AB446" s="405" t="s">
        <v>689</v>
      </c>
      <c r="AC446" s="405" t="s">
        <v>690</v>
      </c>
      <c r="AD446" s="445"/>
      <c r="AE446" s="449"/>
      <c r="AF446" s="452"/>
      <c r="AG446" s="452"/>
      <c r="AH446" s="439"/>
      <c r="AI446" s="439"/>
      <c r="AJ446" s="439"/>
      <c r="AK446" s="439"/>
      <c r="AL446" s="455"/>
    </row>
    <row r="447" spans="1:40" ht="15" customHeight="1" x14ac:dyDescent="0.25">
      <c r="A447" s="419"/>
      <c r="B447" s="420"/>
      <c r="C447" s="420"/>
      <c r="D447" s="420"/>
      <c r="E447" s="425"/>
      <c r="F447" s="420"/>
      <c r="G447" s="420"/>
      <c r="H447" s="426"/>
      <c r="I447" s="432"/>
      <c r="J447" s="433"/>
      <c r="K447" s="433"/>
      <c r="L447" s="433"/>
      <c r="M447" s="433"/>
      <c r="N447" s="433"/>
      <c r="O447" s="433"/>
      <c r="P447" s="434"/>
      <c r="Q447" s="432"/>
      <c r="R447" s="433"/>
      <c r="S447" s="433"/>
      <c r="T447" s="434"/>
      <c r="U447" s="425"/>
      <c r="V447" s="420"/>
      <c r="W447" s="420"/>
      <c r="X447" s="426"/>
      <c r="Y447" s="440"/>
      <c r="Z447" s="440"/>
      <c r="AA447" s="406"/>
      <c r="AB447" s="406"/>
      <c r="AC447" s="406"/>
      <c r="AD447" s="445"/>
      <c r="AE447" s="450"/>
      <c r="AF447" s="453"/>
      <c r="AG447" s="453"/>
      <c r="AH447" s="440"/>
      <c r="AI447" s="440"/>
      <c r="AJ447" s="440"/>
      <c r="AK447" s="440"/>
      <c r="AL447" s="456"/>
    </row>
    <row r="448" spans="1:40" ht="15.75" thickBot="1" x14ac:dyDescent="0.3">
      <c r="A448" s="421"/>
      <c r="B448" s="422"/>
      <c r="C448" s="422"/>
      <c r="D448" s="422"/>
      <c r="E448" s="427"/>
      <c r="F448" s="422"/>
      <c r="G448" s="422"/>
      <c r="H448" s="428"/>
      <c r="I448" s="435"/>
      <c r="J448" s="436"/>
      <c r="K448" s="436"/>
      <c r="L448" s="436"/>
      <c r="M448" s="436"/>
      <c r="N448" s="436"/>
      <c r="O448" s="436"/>
      <c r="P448" s="437"/>
      <c r="Q448" s="435"/>
      <c r="R448" s="436"/>
      <c r="S448" s="436"/>
      <c r="T448" s="437"/>
      <c r="U448" s="427"/>
      <c r="V448" s="422"/>
      <c r="W448" s="422"/>
      <c r="X448" s="428"/>
      <c r="Y448" s="441"/>
      <c r="Z448" s="441"/>
      <c r="AA448" s="407"/>
      <c r="AB448" s="407"/>
      <c r="AC448" s="407"/>
      <c r="AD448" s="446"/>
      <c r="AE448" s="451"/>
      <c r="AF448" s="454"/>
      <c r="AG448" s="454"/>
      <c r="AH448" s="441"/>
      <c r="AI448" s="441"/>
      <c r="AJ448" s="441"/>
      <c r="AK448" s="441"/>
      <c r="AL448" s="457"/>
    </row>
    <row r="449" spans="1:40" s="222" customFormat="1" x14ac:dyDescent="0.25">
      <c r="A449" s="226" t="s">
        <v>691</v>
      </c>
      <c r="B449" s="218"/>
      <c r="C449" s="218"/>
      <c r="D449" s="218"/>
      <c r="E449" s="227"/>
      <c r="F449" s="227"/>
      <c r="G449" s="227"/>
      <c r="H449" s="226" t="str">
        <f>+B439</f>
        <v>FELIPE ILLERA PACHECO</v>
      </c>
      <c r="I449" s="218"/>
      <c r="J449" s="218"/>
      <c r="K449" s="218"/>
      <c r="L449" s="218"/>
      <c r="M449" s="218"/>
      <c r="N449" s="218"/>
      <c r="O449" s="218"/>
      <c r="P449" s="218"/>
      <c r="Q449" s="218"/>
      <c r="R449" s="218"/>
      <c r="S449" s="227"/>
      <c r="T449" s="227"/>
      <c r="U449" s="227"/>
      <c r="V449" s="227"/>
      <c r="W449" s="227"/>
      <c r="X449" s="227"/>
      <c r="Y449" s="227"/>
      <c r="Z449" s="227"/>
      <c r="AA449" s="228"/>
      <c r="AB449" s="228"/>
      <c r="AC449" s="228"/>
      <c r="AD449" s="229"/>
      <c r="AE449" s="230"/>
      <c r="AF449" s="231"/>
      <c r="AG449" s="231"/>
      <c r="AH449" s="227"/>
      <c r="AI449" s="227"/>
      <c r="AJ449" s="227"/>
      <c r="AK449" s="227"/>
      <c r="AL449" s="227"/>
    </row>
    <row r="450" spans="1:40" ht="39.950000000000003" customHeight="1" x14ac:dyDescent="0.25">
      <c r="A450" s="394"/>
      <c r="B450" s="394"/>
      <c r="C450" s="394"/>
      <c r="D450" s="394"/>
      <c r="E450" s="394"/>
      <c r="F450" s="394"/>
      <c r="G450" s="394"/>
      <c r="H450" s="394"/>
      <c r="I450" s="439" t="s">
        <v>692</v>
      </c>
      <c r="J450" s="439"/>
      <c r="K450" s="439"/>
      <c r="L450" s="439"/>
      <c r="M450" s="439"/>
      <c r="N450" s="439"/>
      <c r="O450" s="439"/>
      <c r="P450" s="439"/>
      <c r="Q450" s="396"/>
      <c r="R450" s="397"/>
      <c r="S450" s="397"/>
      <c r="T450" s="398"/>
      <c r="U450" s="399"/>
      <c r="V450" s="400"/>
      <c r="W450" s="400"/>
      <c r="X450" s="401"/>
      <c r="Y450" s="394"/>
      <c r="Z450" s="394"/>
      <c r="AA450" s="232"/>
      <c r="AB450" s="232"/>
      <c r="AC450" s="232"/>
      <c r="AD450" s="233"/>
      <c r="AE450" s="233"/>
      <c r="AF450" s="234"/>
      <c r="AG450" s="234"/>
      <c r="AH450" s="390">
        <v>0</v>
      </c>
      <c r="AI450" s="390"/>
      <c r="AJ450" s="390"/>
      <c r="AK450" s="390"/>
      <c r="AL450" s="390"/>
    </row>
    <row r="451" spans="1:40" x14ac:dyDescent="0.25">
      <c r="AB451" s="391" t="s">
        <v>693</v>
      </c>
      <c r="AC451" s="391"/>
      <c r="AD451" s="391"/>
      <c r="AE451" s="391"/>
      <c r="AF451" s="391"/>
      <c r="AG451" s="391"/>
      <c r="AH451" s="392">
        <f>SUM(AH450:AL450)</f>
        <v>0</v>
      </c>
      <c r="AI451" s="393"/>
      <c r="AJ451" s="393"/>
      <c r="AK451" s="393"/>
      <c r="AL451" s="393"/>
    </row>
    <row r="452" spans="1:40" s="222" customFormat="1" x14ac:dyDescent="0.25">
      <c r="A452" s="226" t="s">
        <v>691</v>
      </c>
      <c r="B452" s="218"/>
      <c r="C452" s="218"/>
      <c r="D452" s="218"/>
      <c r="E452" s="227"/>
      <c r="F452" s="227"/>
      <c r="G452" s="227"/>
      <c r="H452" s="226" t="str">
        <f>+B440</f>
        <v>RAFAEL HUMBERTO ALVAREZ BUSTILLO</v>
      </c>
      <c r="I452" s="218"/>
      <c r="J452" s="218"/>
      <c r="K452" s="218"/>
      <c r="L452" s="218"/>
      <c r="M452" s="218"/>
      <c r="N452" s="218"/>
      <c r="O452" s="218"/>
      <c r="P452" s="218"/>
      <c r="Q452" s="218"/>
      <c r="R452" s="218"/>
      <c r="S452" s="227"/>
      <c r="T452" s="227"/>
      <c r="U452" s="227"/>
      <c r="V452" s="227"/>
      <c r="W452" s="227"/>
      <c r="X452" s="227"/>
      <c r="Y452" s="227"/>
      <c r="Z452" s="227"/>
      <c r="AA452" s="228"/>
      <c r="AB452" s="228"/>
      <c r="AC452" s="228"/>
      <c r="AD452" s="229"/>
      <c r="AE452" s="230"/>
      <c r="AF452" s="231"/>
      <c r="AG452" s="231"/>
      <c r="AH452" s="227"/>
      <c r="AI452" s="227"/>
      <c r="AJ452" s="227"/>
      <c r="AK452" s="227"/>
      <c r="AL452" s="227"/>
    </row>
    <row r="453" spans="1:40" ht="39.950000000000003" customHeight="1" x14ac:dyDescent="0.25">
      <c r="A453" s="394" t="s">
        <v>694</v>
      </c>
      <c r="B453" s="394"/>
      <c r="C453" s="394"/>
      <c r="D453" s="394"/>
      <c r="E453" s="394" t="s">
        <v>695</v>
      </c>
      <c r="F453" s="394"/>
      <c r="G453" s="394"/>
      <c r="H453" s="394"/>
      <c r="I453" s="394" t="s">
        <v>696</v>
      </c>
      <c r="J453" s="394"/>
      <c r="K453" s="394"/>
      <c r="L453" s="394"/>
      <c r="M453" s="394"/>
      <c r="N453" s="394"/>
      <c r="O453" s="394"/>
      <c r="P453" s="394"/>
      <c r="Q453" s="396">
        <v>19903569776</v>
      </c>
      <c r="R453" s="397"/>
      <c r="S453" s="397"/>
      <c r="T453" s="398"/>
      <c r="U453" s="399">
        <v>42552</v>
      </c>
      <c r="V453" s="400"/>
      <c r="W453" s="400"/>
      <c r="X453" s="401"/>
      <c r="Y453" s="394">
        <f>15*30</f>
        <v>450</v>
      </c>
      <c r="Z453" s="394"/>
      <c r="AA453" s="232"/>
      <c r="AB453" s="232" t="s">
        <v>697</v>
      </c>
      <c r="AC453" s="232"/>
      <c r="AD453" s="233">
        <v>0.05</v>
      </c>
      <c r="AE453" s="233">
        <f>+AF453/Y453</f>
        <v>0.72888888888888892</v>
      </c>
      <c r="AF453" s="234">
        <v>328</v>
      </c>
      <c r="AG453" s="234">
        <f>+Y453-AF453</f>
        <v>122</v>
      </c>
      <c r="AH453" s="390">
        <f>+(Q453/Y453)*AD453*AG453</f>
        <v>269803945.85244447</v>
      </c>
      <c r="AI453" s="390"/>
      <c r="AJ453" s="390"/>
      <c r="AK453" s="390"/>
      <c r="AL453" s="390"/>
      <c r="AN453" s="235"/>
    </row>
    <row r="454" spans="1:40" x14ac:dyDescent="0.25">
      <c r="AB454" s="391" t="s">
        <v>693</v>
      </c>
      <c r="AC454" s="391"/>
      <c r="AD454" s="391"/>
      <c r="AE454" s="391"/>
      <c r="AF454" s="391"/>
      <c r="AG454" s="391"/>
      <c r="AH454" s="392">
        <f>SUM(AH453:AL453)</f>
        <v>269803945.85244447</v>
      </c>
      <c r="AI454" s="393"/>
      <c r="AJ454" s="393"/>
      <c r="AK454" s="393"/>
      <c r="AL454" s="393"/>
    </row>
    <row r="455" spans="1:40" s="222" customFormat="1" x14ac:dyDescent="0.25">
      <c r="A455" s="226" t="s">
        <v>691</v>
      </c>
      <c r="B455" s="218"/>
      <c r="C455" s="218"/>
      <c r="D455" s="218"/>
      <c r="E455" s="227"/>
      <c r="F455" s="227"/>
      <c r="G455" s="227"/>
      <c r="H455" s="226" t="str">
        <f>+B441</f>
        <v>INGENIERIA MGA S.A.S.</v>
      </c>
      <c r="I455" s="218"/>
      <c r="J455" s="218"/>
      <c r="K455" s="218"/>
      <c r="L455" s="218"/>
      <c r="M455" s="218"/>
      <c r="N455" s="218"/>
      <c r="O455" s="218"/>
      <c r="P455" s="218"/>
      <c r="Q455" s="218"/>
      <c r="R455" s="218"/>
      <c r="S455" s="227"/>
      <c r="T455" s="227"/>
      <c r="U455" s="227"/>
      <c r="V455" s="227"/>
      <c r="W455" s="227"/>
      <c r="X455" s="227"/>
      <c r="Y455" s="227"/>
      <c r="Z455" s="227"/>
      <c r="AA455" s="228"/>
      <c r="AB455" s="228"/>
      <c r="AC455" s="228"/>
      <c r="AD455" s="229"/>
      <c r="AE455" s="230"/>
      <c r="AF455" s="231"/>
      <c r="AG455" s="231"/>
      <c r="AH455" s="227"/>
      <c r="AI455" s="227"/>
      <c r="AJ455" s="227"/>
      <c r="AK455" s="227"/>
      <c r="AL455" s="227"/>
    </row>
    <row r="456" spans="1:40" ht="39.950000000000003" customHeight="1" x14ac:dyDescent="0.25">
      <c r="A456" s="394"/>
      <c r="B456" s="394"/>
      <c r="C456" s="394"/>
      <c r="D456" s="394"/>
      <c r="E456" s="394"/>
      <c r="F456" s="394"/>
      <c r="G456" s="394"/>
      <c r="H456" s="394"/>
      <c r="I456" s="439" t="s">
        <v>692</v>
      </c>
      <c r="J456" s="439"/>
      <c r="K456" s="439"/>
      <c r="L456" s="439"/>
      <c r="M456" s="439"/>
      <c r="N456" s="439"/>
      <c r="O456" s="439"/>
      <c r="P456" s="439"/>
      <c r="Q456" s="396"/>
      <c r="R456" s="397"/>
      <c r="S456" s="397"/>
      <c r="T456" s="398"/>
      <c r="U456" s="399"/>
      <c r="V456" s="400"/>
      <c r="W456" s="400"/>
      <c r="X456" s="401"/>
      <c r="Y456" s="394"/>
      <c r="Z456" s="394"/>
      <c r="AA456" s="232"/>
      <c r="AB456" s="232"/>
      <c r="AC456" s="232"/>
      <c r="AD456" s="233"/>
      <c r="AE456" s="233"/>
      <c r="AF456" s="234"/>
      <c r="AG456" s="234"/>
      <c r="AH456" s="390">
        <v>0</v>
      </c>
      <c r="AI456" s="390"/>
      <c r="AJ456" s="390"/>
      <c r="AK456" s="390"/>
      <c r="AL456" s="390"/>
    </row>
    <row r="457" spans="1:40" x14ac:dyDescent="0.25">
      <c r="AB457" s="391" t="s">
        <v>693</v>
      </c>
      <c r="AC457" s="391"/>
      <c r="AD457" s="391"/>
      <c r="AE457" s="391"/>
      <c r="AF457" s="391"/>
      <c r="AG457" s="391"/>
      <c r="AH457" s="392">
        <f>SUM(AH456:AL456)</f>
        <v>0</v>
      </c>
      <c r="AI457" s="393"/>
      <c r="AJ457" s="393"/>
      <c r="AK457" s="393"/>
      <c r="AL457" s="393"/>
    </row>
    <row r="458" spans="1:40" ht="15.75" thickBot="1" x14ac:dyDescent="0.3"/>
    <row r="459" spans="1:40" ht="15.75" thickBot="1" x14ac:dyDescent="0.3">
      <c r="A459" s="236" t="s">
        <v>698</v>
      </c>
      <c r="F459" s="236" t="str">
        <f>+B439</f>
        <v>FELIPE ILLERA PACHECO</v>
      </c>
      <c r="M459" s="236" t="s">
        <v>699</v>
      </c>
      <c r="T459" s="237" t="s">
        <v>699</v>
      </c>
      <c r="U459" s="385">
        <f>+AB439*((AG439+AI439+AK439)/100)-AH451</f>
        <v>7059013812.5</v>
      </c>
      <c r="V459" s="386"/>
      <c r="W459" s="386"/>
      <c r="X459" s="386"/>
      <c r="Y459" s="386"/>
      <c r="Z459" s="387"/>
    </row>
    <row r="460" spans="1:40" ht="15.75" thickBot="1" x14ac:dyDescent="0.3">
      <c r="T460" s="237"/>
    </row>
    <row r="461" spans="1:40" ht="15.75" thickBot="1" x14ac:dyDescent="0.3">
      <c r="A461" s="236" t="s">
        <v>698</v>
      </c>
      <c r="F461" s="236" t="str">
        <f>+B440</f>
        <v>RAFAEL HUMBERTO ALVAREZ BUSTILLO</v>
      </c>
      <c r="M461" s="236" t="s">
        <v>699</v>
      </c>
      <c r="T461" s="237" t="s">
        <v>699</v>
      </c>
      <c r="U461" s="385">
        <f>+AB440*((AG440+AI440+AK440)/100)-AH454</f>
        <v>900196054.14755559</v>
      </c>
      <c r="V461" s="386"/>
      <c r="W461" s="386"/>
      <c r="X461" s="386"/>
      <c r="Y461" s="386"/>
      <c r="Z461" s="387"/>
    </row>
    <row r="462" spans="1:40" ht="15.75" thickBot="1" x14ac:dyDescent="0.3">
      <c r="T462" s="237"/>
    </row>
    <row r="463" spans="1:40" ht="15.75" thickBot="1" x14ac:dyDescent="0.3">
      <c r="A463" s="236" t="s">
        <v>698</v>
      </c>
      <c r="F463" s="236" t="str">
        <f>+B441</f>
        <v>INGENIERIA MGA S.A.S.</v>
      </c>
      <c r="M463" s="236" t="s">
        <v>699</v>
      </c>
      <c r="T463" s="237" t="s">
        <v>699</v>
      </c>
      <c r="U463" s="385">
        <f>+AB441*((AG441+AI441+AK441)/100)-AH457</f>
        <v>1230455115</v>
      </c>
      <c r="V463" s="386"/>
      <c r="W463" s="386"/>
      <c r="X463" s="386"/>
      <c r="Y463" s="386"/>
      <c r="Z463" s="387"/>
    </row>
    <row r="464" spans="1:40" ht="15.75" thickBot="1" x14ac:dyDescent="0.3">
      <c r="T464" s="237"/>
    </row>
    <row r="465" spans="1:38" ht="15.75" thickBot="1" x14ac:dyDescent="0.3">
      <c r="A465" s="236" t="s">
        <v>698</v>
      </c>
      <c r="F465" s="236" t="str">
        <f>+A432</f>
        <v>CONSORCIO SAMAN</v>
      </c>
      <c r="M465" s="236" t="s">
        <v>699</v>
      </c>
      <c r="T465" s="237" t="s">
        <v>699</v>
      </c>
      <c r="U465" s="385">
        <f>SUM(U459:Z464)</f>
        <v>9189664981.6475563</v>
      </c>
      <c r="V465" s="386"/>
      <c r="W465" s="386"/>
      <c r="X465" s="386"/>
      <c r="Y465" s="386"/>
      <c r="Z465" s="387"/>
      <c r="AB465" s="388" t="str">
        <f>+IF(AG435&lt;=U465,"CUMPLE","NO CUMPLE")</f>
        <v>CUMPLE</v>
      </c>
      <c r="AC465" s="388"/>
      <c r="AD465" s="388"/>
    </row>
    <row r="467" spans="1:38" x14ac:dyDescent="0.25">
      <c r="A467" s="468" t="s">
        <v>654</v>
      </c>
      <c r="B467" s="468"/>
      <c r="C467" s="468"/>
      <c r="D467" s="468"/>
      <c r="E467" s="468"/>
      <c r="F467" s="468"/>
      <c r="G467" s="468"/>
      <c r="H467" s="468"/>
      <c r="I467" s="468"/>
      <c r="J467" s="468"/>
      <c r="K467" s="468"/>
      <c r="L467" s="468"/>
      <c r="M467" s="468"/>
      <c r="N467" s="468"/>
      <c r="O467" s="468"/>
      <c r="P467" s="468"/>
      <c r="Q467" s="468"/>
      <c r="R467" s="468"/>
      <c r="S467" s="468"/>
      <c r="T467" s="468"/>
      <c r="U467" s="468"/>
      <c r="V467" s="468"/>
      <c r="W467" s="468"/>
      <c r="X467" s="468"/>
      <c r="Y467" s="468"/>
      <c r="Z467" s="468"/>
      <c r="AA467" s="468"/>
      <c r="AB467" s="468"/>
      <c r="AC467" s="468"/>
      <c r="AD467" s="468"/>
      <c r="AE467" s="468"/>
      <c r="AF467" s="468"/>
      <c r="AG467" s="468"/>
      <c r="AH467" s="468"/>
      <c r="AI467" s="468"/>
      <c r="AJ467" s="468"/>
      <c r="AK467" s="468"/>
      <c r="AL467" s="468"/>
    </row>
    <row r="468" spans="1:38" x14ac:dyDescent="0.25">
      <c r="A468" s="468">
        <v>13</v>
      </c>
      <c r="B468" s="468"/>
      <c r="C468" s="468"/>
      <c r="D468" s="468"/>
      <c r="E468" s="468"/>
      <c r="F468" s="468"/>
      <c r="G468" s="468"/>
      <c r="H468" s="468"/>
      <c r="I468" s="468"/>
      <c r="J468" s="468"/>
      <c r="K468" s="468"/>
      <c r="L468" s="468"/>
      <c r="M468" s="468"/>
      <c r="N468" s="468"/>
      <c r="O468" s="468"/>
      <c r="P468" s="468"/>
      <c r="Q468" s="468"/>
      <c r="R468" s="468"/>
      <c r="S468" s="468"/>
      <c r="T468" s="468"/>
      <c r="U468" s="468"/>
      <c r="V468" s="468"/>
      <c r="W468" s="468"/>
      <c r="X468" s="468"/>
      <c r="Y468" s="468"/>
      <c r="Z468" s="468"/>
      <c r="AA468" s="468"/>
      <c r="AB468" s="468"/>
      <c r="AC468" s="468"/>
      <c r="AD468" s="468"/>
      <c r="AE468" s="468"/>
      <c r="AF468" s="468"/>
      <c r="AG468" s="468"/>
      <c r="AH468" s="468"/>
      <c r="AI468" s="468"/>
      <c r="AJ468" s="468"/>
      <c r="AK468" s="468"/>
      <c r="AL468" s="468"/>
    </row>
    <row r="469" spans="1:38" x14ac:dyDescent="0.25">
      <c r="A469" s="410" t="s">
        <v>53</v>
      </c>
      <c r="B469" s="410"/>
      <c r="C469" s="410"/>
      <c r="D469" s="410"/>
      <c r="E469" s="410"/>
      <c r="F469" s="410"/>
      <c r="G469" s="410"/>
      <c r="H469" s="410"/>
      <c r="I469" s="410"/>
      <c r="J469" s="410"/>
      <c r="K469" s="410"/>
      <c r="L469" s="410"/>
      <c r="M469" s="410"/>
      <c r="N469" s="410"/>
      <c r="O469" s="410"/>
      <c r="P469" s="410"/>
      <c r="Q469" s="410"/>
      <c r="R469" s="410"/>
      <c r="S469" s="410"/>
      <c r="T469" s="410"/>
      <c r="U469" s="410"/>
      <c r="V469" s="410"/>
      <c r="W469" s="410"/>
      <c r="X469" s="410"/>
      <c r="Y469" s="410"/>
      <c r="Z469" s="410"/>
      <c r="AA469" s="410"/>
      <c r="AB469" s="410"/>
      <c r="AC469" s="410"/>
      <c r="AD469" s="410"/>
      <c r="AE469" s="410"/>
      <c r="AF469" s="410"/>
      <c r="AG469" s="410"/>
      <c r="AH469" s="410"/>
      <c r="AI469" s="410"/>
      <c r="AJ469" s="410"/>
      <c r="AK469" s="410"/>
      <c r="AL469" s="410"/>
    </row>
    <row r="470" spans="1:38" x14ac:dyDescent="0.25">
      <c r="A470" s="410" t="s">
        <v>700</v>
      </c>
      <c r="B470" s="410"/>
      <c r="C470" s="410"/>
      <c r="D470" s="410"/>
      <c r="E470" s="410"/>
      <c r="F470" s="410"/>
      <c r="G470" s="410"/>
      <c r="H470" s="410"/>
      <c r="I470" s="410"/>
      <c r="J470" s="410"/>
      <c r="K470" s="410"/>
      <c r="L470" s="410"/>
      <c r="M470" s="410"/>
      <c r="N470" s="410"/>
      <c r="O470" s="410"/>
      <c r="P470" s="410"/>
      <c r="Q470" s="410"/>
      <c r="R470" s="410"/>
      <c r="S470" s="410"/>
      <c r="T470" s="410"/>
      <c r="U470" s="410"/>
      <c r="V470" s="410"/>
      <c r="W470" s="410"/>
      <c r="X470" s="410"/>
      <c r="Y470" s="410"/>
      <c r="Z470" s="410"/>
      <c r="AA470" s="410"/>
      <c r="AB470" s="410"/>
      <c r="AC470" s="410"/>
      <c r="AD470" s="410"/>
      <c r="AE470" s="410"/>
      <c r="AF470" s="410"/>
      <c r="AG470" s="410"/>
      <c r="AH470" s="410"/>
      <c r="AI470" s="410"/>
      <c r="AJ470" s="410"/>
      <c r="AK470" s="410"/>
      <c r="AL470" s="410"/>
    </row>
    <row r="472" spans="1:38" s="217" customFormat="1" ht="30" customHeight="1" x14ac:dyDescent="0.2">
      <c r="A472" s="463" t="s">
        <v>655</v>
      </c>
      <c r="B472" s="463"/>
      <c r="C472" s="463"/>
      <c r="D472" s="463"/>
      <c r="E472" s="463"/>
      <c r="F472" s="463"/>
      <c r="G472" s="463"/>
      <c r="H472" s="463"/>
      <c r="I472" s="464">
        <v>8634189187</v>
      </c>
      <c r="J472" s="464"/>
      <c r="K472" s="464"/>
      <c r="L472" s="464"/>
      <c r="M472" s="464"/>
      <c r="N472" s="464"/>
      <c r="O472" s="439" t="s">
        <v>656</v>
      </c>
      <c r="P472" s="439"/>
      <c r="Q472" s="439"/>
      <c r="R472" s="439"/>
      <c r="S472" s="439"/>
      <c r="T472" s="439"/>
      <c r="U472" s="443">
        <v>12</v>
      </c>
      <c r="V472" s="443"/>
      <c r="W472" s="443"/>
      <c r="X472" s="443"/>
      <c r="Y472" s="439" t="s">
        <v>657</v>
      </c>
      <c r="Z472" s="439"/>
      <c r="AA472" s="439"/>
      <c r="AB472" s="439"/>
      <c r="AC472" s="439"/>
      <c r="AD472" s="439"/>
      <c r="AE472" s="439"/>
      <c r="AF472" s="439"/>
      <c r="AG472" s="464">
        <f>IF(U472&gt;12,(I472-I473)/U472*12,I472-I473)</f>
        <v>8634189187</v>
      </c>
      <c r="AH472" s="464"/>
      <c r="AI472" s="464"/>
      <c r="AJ472" s="464"/>
      <c r="AK472" s="464"/>
      <c r="AL472" s="464"/>
    </row>
    <row r="473" spans="1:38" s="217" customFormat="1" ht="30" customHeight="1" x14ac:dyDescent="0.2">
      <c r="A473" s="463" t="s">
        <v>658</v>
      </c>
      <c r="B473" s="463"/>
      <c r="C473" s="463"/>
      <c r="D473" s="463"/>
      <c r="E473" s="463"/>
      <c r="F473" s="463"/>
      <c r="G473" s="463"/>
      <c r="H473" s="463"/>
      <c r="I473" s="464">
        <v>0</v>
      </c>
      <c r="J473" s="464"/>
      <c r="K473" s="464"/>
      <c r="L473" s="464"/>
      <c r="M473" s="464"/>
      <c r="N473" s="464"/>
      <c r="O473" s="439" t="s">
        <v>659</v>
      </c>
      <c r="P473" s="439"/>
      <c r="Q473" s="439"/>
      <c r="R473" s="439"/>
      <c r="S473" s="439"/>
      <c r="T473" s="439"/>
      <c r="U473" s="464">
        <v>2974.7</v>
      </c>
      <c r="V473" s="464"/>
      <c r="W473" s="464"/>
      <c r="X473" s="464"/>
      <c r="Y473" s="443" t="s">
        <v>660</v>
      </c>
      <c r="Z473" s="443"/>
      <c r="AA473" s="443"/>
      <c r="AB473" s="443"/>
      <c r="AC473" s="443"/>
      <c r="AD473" s="443"/>
      <c r="AE473" s="443"/>
      <c r="AF473" s="443"/>
      <c r="AG473" s="465">
        <f>U473*125000</f>
        <v>371837500</v>
      </c>
      <c r="AH473" s="466"/>
      <c r="AI473" s="466"/>
      <c r="AJ473" s="466"/>
      <c r="AK473" s="466"/>
      <c r="AL473" s="467"/>
    </row>
    <row r="474" spans="1:38" s="222" customFormat="1" ht="7.5" customHeight="1" x14ac:dyDescent="0.25">
      <c r="A474" s="218"/>
      <c r="B474" s="218"/>
      <c r="C474" s="218"/>
      <c r="D474" s="218"/>
      <c r="E474" s="218"/>
      <c r="F474" s="218"/>
      <c r="G474" s="219"/>
      <c r="H474" s="219"/>
      <c r="I474" s="219"/>
      <c r="J474" s="219"/>
      <c r="K474" s="219"/>
      <c r="L474" s="219"/>
      <c r="M474" s="220"/>
      <c r="N474" s="220"/>
      <c r="O474" s="220"/>
      <c r="P474" s="220"/>
      <c r="Q474" s="220"/>
      <c r="R474" s="218"/>
      <c r="S474" s="220"/>
      <c r="T474" s="220"/>
      <c r="U474" s="220"/>
      <c r="V474" s="220"/>
      <c r="W474" s="220"/>
      <c r="X474" s="221"/>
      <c r="Y474" s="221"/>
      <c r="Z474" s="220"/>
      <c r="AA474" s="220"/>
      <c r="AB474" s="220"/>
      <c r="AC474" s="220"/>
      <c r="AD474" s="220"/>
      <c r="AE474" s="220"/>
      <c r="AF474" s="220"/>
      <c r="AG474" s="219"/>
      <c r="AH474" s="219"/>
      <c r="AI474" s="219"/>
      <c r="AJ474" s="219"/>
      <c r="AK474" s="219"/>
      <c r="AL474" s="219"/>
    </row>
    <row r="475" spans="1:38" s="224" customFormat="1" ht="75" customHeight="1" x14ac:dyDescent="0.25">
      <c r="A475" s="223" t="s">
        <v>661</v>
      </c>
      <c r="B475" s="443" t="s">
        <v>662</v>
      </c>
      <c r="C475" s="443"/>
      <c r="D475" s="443"/>
      <c r="E475" s="443"/>
      <c r="F475" s="443"/>
      <c r="G475" s="443"/>
      <c r="H475" s="443"/>
      <c r="I475" s="443"/>
      <c r="J475" s="458" t="s">
        <v>663</v>
      </c>
      <c r="K475" s="459"/>
      <c r="L475" s="460" t="s">
        <v>664</v>
      </c>
      <c r="M475" s="460"/>
      <c r="N475" s="460"/>
      <c r="O475" s="460"/>
      <c r="P475" s="460"/>
      <c r="Q475" s="461" t="s">
        <v>665</v>
      </c>
      <c r="R475" s="461"/>
      <c r="S475" s="439" t="s">
        <v>666</v>
      </c>
      <c r="T475" s="439"/>
      <c r="U475" s="461" t="s">
        <v>667</v>
      </c>
      <c r="V475" s="461"/>
      <c r="W475" s="439" t="s">
        <v>668</v>
      </c>
      <c r="X475" s="439"/>
      <c r="Y475" s="439"/>
      <c r="Z475" s="439"/>
      <c r="AA475" s="439"/>
      <c r="AB475" s="439" t="s">
        <v>669</v>
      </c>
      <c r="AC475" s="439"/>
      <c r="AD475" s="439"/>
      <c r="AE475" s="439"/>
      <c r="AF475" s="439"/>
      <c r="AG475" s="462" t="s">
        <v>670</v>
      </c>
      <c r="AH475" s="462"/>
      <c r="AI475" s="462" t="s">
        <v>671</v>
      </c>
      <c r="AJ475" s="462"/>
      <c r="AK475" s="462" t="s">
        <v>672</v>
      </c>
      <c r="AL475" s="462"/>
    </row>
    <row r="476" spans="1:38" x14ac:dyDescent="0.25">
      <c r="A476" s="225">
        <v>1</v>
      </c>
      <c r="B476" s="410" t="s">
        <v>701</v>
      </c>
      <c r="C476" s="410"/>
      <c r="D476" s="410"/>
      <c r="E476" s="410"/>
      <c r="F476" s="410"/>
      <c r="G476" s="410"/>
      <c r="H476" s="410"/>
      <c r="I476" s="410"/>
      <c r="J476" s="411">
        <v>0.3</v>
      </c>
      <c r="K476" s="412"/>
      <c r="L476" s="416">
        <v>33313010367</v>
      </c>
      <c r="M476" s="416"/>
      <c r="N476" s="416"/>
      <c r="O476" s="416"/>
      <c r="P476" s="416"/>
      <c r="Q476" s="414">
        <f>+L476/(I$472*J476)</f>
        <v>12.860891218041827</v>
      </c>
      <c r="R476" s="414"/>
      <c r="S476" s="415">
        <v>53.35</v>
      </c>
      <c r="T476" s="415"/>
      <c r="U476" s="415">
        <v>1</v>
      </c>
      <c r="V476" s="415"/>
      <c r="W476" s="409">
        <v>3615500000</v>
      </c>
      <c r="X476" s="409"/>
      <c r="Y476" s="409"/>
      <c r="Z476" s="409"/>
      <c r="AA476" s="409"/>
      <c r="AB476" s="409">
        <f>+IF(W476&lt;AG$473,AG$473,W476)</f>
        <v>3615500000</v>
      </c>
      <c r="AC476" s="409"/>
      <c r="AD476" s="409"/>
      <c r="AE476" s="409"/>
      <c r="AF476" s="409"/>
      <c r="AG476" s="408">
        <f>IF(Q476&gt;=0,IF(Q476&lt;=3,60,IF(Q476&lt;=6,80,IF(Q476&lt;=10,100,120))))</f>
        <v>120</v>
      </c>
      <c r="AH476" s="408"/>
      <c r="AI476" s="408">
        <f>IF(S476&gt;=0,IF(S476&lt;0.5,20,IF(S476&lt;0.75,25,IF(S476&lt;1,30,IF(S476&lt;1.5,35,40)))))</f>
        <v>40</v>
      </c>
      <c r="AJ476" s="408"/>
      <c r="AK476" s="408">
        <f>IF(U476&gt;=1,IF(U476&lt;=5,20,IF(U476&lt;=10,30,40)))</f>
        <v>20</v>
      </c>
      <c r="AL476" s="408"/>
    </row>
    <row r="477" spans="1:38" x14ac:dyDescent="0.25">
      <c r="A477" s="225">
        <v>2</v>
      </c>
      <c r="B477" s="410" t="s">
        <v>702</v>
      </c>
      <c r="C477" s="410"/>
      <c r="D477" s="410"/>
      <c r="E477" s="410"/>
      <c r="F477" s="410"/>
      <c r="G477" s="410"/>
      <c r="H477" s="410"/>
      <c r="I477" s="410"/>
      <c r="J477" s="411">
        <v>0.3</v>
      </c>
      <c r="K477" s="412"/>
      <c r="L477" s="416">
        <v>29661420616.27</v>
      </c>
      <c r="M477" s="416"/>
      <c r="N477" s="416"/>
      <c r="O477" s="416"/>
      <c r="P477" s="416"/>
      <c r="Q477" s="414">
        <f>+L477/(I$472*J477)</f>
        <v>11.451150758092989</v>
      </c>
      <c r="R477" s="414"/>
      <c r="S477" s="415">
        <v>66.459999999999994</v>
      </c>
      <c r="T477" s="415"/>
      <c r="U477" s="415">
        <v>1</v>
      </c>
      <c r="V477" s="415"/>
      <c r="W477" s="409">
        <v>5403850000</v>
      </c>
      <c r="X477" s="409"/>
      <c r="Y477" s="409"/>
      <c r="Z477" s="409"/>
      <c r="AA477" s="409"/>
      <c r="AB477" s="409">
        <f>+IF(W477&lt;AG$473,AG$473,W477)</f>
        <v>5403850000</v>
      </c>
      <c r="AC477" s="409"/>
      <c r="AD477" s="409"/>
      <c r="AE477" s="409"/>
      <c r="AF477" s="409"/>
      <c r="AG477" s="408">
        <f>IF(Q477&gt;=0,IF(Q477&lt;=3,60,IF(Q477&lt;=6,80,IF(Q477&lt;=10,100,120))))</f>
        <v>120</v>
      </c>
      <c r="AH477" s="408"/>
      <c r="AI477" s="408">
        <f>IF(S477&gt;=0,IF(S477&lt;0.5,20,IF(S477&lt;0.75,25,IF(S477&lt;1,30,IF(S477&lt;1.5,35,40)))))</f>
        <v>40</v>
      </c>
      <c r="AJ477" s="408"/>
      <c r="AK477" s="408">
        <f>IF(U477&gt;=1,IF(U477&lt;=5,20,IF(U477&lt;=10,30,40)))</f>
        <v>20</v>
      </c>
      <c r="AL477" s="408"/>
    </row>
    <row r="478" spans="1:38" x14ac:dyDescent="0.25">
      <c r="A478" s="225">
        <v>3</v>
      </c>
      <c r="B478" s="410" t="s">
        <v>703</v>
      </c>
      <c r="C478" s="410"/>
      <c r="D478" s="410"/>
      <c r="E478" s="410"/>
      <c r="F478" s="410"/>
      <c r="G478" s="410"/>
      <c r="H478" s="410"/>
      <c r="I478" s="410"/>
      <c r="J478" s="411">
        <v>0.4</v>
      </c>
      <c r="K478" s="412"/>
      <c r="L478" s="416">
        <v>41042986697</v>
      </c>
      <c r="M478" s="416"/>
      <c r="N478" s="416"/>
      <c r="O478" s="416"/>
      <c r="P478" s="416"/>
      <c r="Q478" s="414">
        <f>+L478/(I$472*J478)</f>
        <v>11.883856667976437</v>
      </c>
      <c r="R478" s="414"/>
      <c r="S478" s="415">
        <v>6.76</v>
      </c>
      <c r="T478" s="415"/>
      <c r="U478" s="415">
        <v>12</v>
      </c>
      <c r="V478" s="415"/>
      <c r="W478" s="409">
        <v>4914631000</v>
      </c>
      <c r="X478" s="409"/>
      <c r="Y478" s="409"/>
      <c r="Z478" s="409"/>
      <c r="AA478" s="409"/>
      <c r="AB478" s="409">
        <f>+IF(W478&lt;AG$473,AG$473,W478)</f>
        <v>4914631000</v>
      </c>
      <c r="AC478" s="409"/>
      <c r="AD478" s="409"/>
      <c r="AE478" s="409"/>
      <c r="AF478" s="409"/>
      <c r="AG478" s="408">
        <f>IF(Q478&gt;=0,IF(Q478&lt;=3,60,IF(Q478&lt;=6,80,IF(Q478&lt;=10,100,120))))</f>
        <v>120</v>
      </c>
      <c r="AH478" s="408"/>
      <c r="AI478" s="408">
        <f>IF(S478&gt;=0,IF(S478&lt;0.5,20,IF(S478&lt;0.75,25,IF(S478&lt;1,30,IF(S478&lt;1.5,35,40)))))</f>
        <v>40</v>
      </c>
      <c r="AJ478" s="408"/>
      <c r="AK478" s="408">
        <f>IF(U478&gt;=1,IF(U478&lt;=5,20,IF(U478&lt;=10,30,40)))</f>
        <v>40</v>
      </c>
      <c r="AL478" s="408"/>
    </row>
    <row r="479" spans="1:38" ht="15.75" thickBot="1" x14ac:dyDescent="0.3"/>
    <row r="480" spans="1:38" ht="15" customHeight="1" x14ac:dyDescent="0.25">
      <c r="A480" s="417" t="s">
        <v>676</v>
      </c>
      <c r="B480" s="418"/>
      <c r="C480" s="418"/>
      <c r="D480" s="418"/>
      <c r="E480" s="423" t="s">
        <v>677</v>
      </c>
      <c r="F480" s="418"/>
      <c r="G480" s="418"/>
      <c r="H480" s="424"/>
      <c r="I480" s="429" t="s">
        <v>678</v>
      </c>
      <c r="J480" s="430"/>
      <c r="K480" s="430"/>
      <c r="L480" s="430"/>
      <c r="M480" s="430"/>
      <c r="N480" s="430"/>
      <c r="O480" s="430"/>
      <c r="P480" s="431"/>
      <c r="Q480" s="429" t="s">
        <v>679</v>
      </c>
      <c r="R480" s="430"/>
      <c r="S480" s="430"/>
      <c r="T480" s="431"/>
      <c r="U480" s="423" t="s">
        <v>11</v>
      </c>
      <c r="V480" s="418"/>
      <c r="W480" s="418"/>
      <c r="X480" s="424"/>
      <c r="Y480" s="438" t="s">
        <v>680</v>
      </c>
      <c r="Z480" s="438"/>
      <c r="AA480" s="442" t="s">
        <v>681</v>
      </c>
      <c r="AB480" s="442"/>
      <c r="AC480" s="442"/>
      <c r="AD480" s="444" t="s">
        <v>682</v>
      </c>
      <c r="AE480" s="447" t="s">
        <v>683</v>
      </c>
      <c r="AF480" s="447"/>
      <c r="AG480" s="447"/>
      <c r="AH480" s="447"/>
      <c r="AI480" s="447"/>
      <c r="AJ480" s="447"/>
      <c r="AK480" s="447"/>
      <c r="AL480" s="448"/>
    </row>
    <row r="481" spans="1:38" ht="15" customHeight="1" x14ac:dyDescent="0.25">
      <c r="A481" s="419"/>
      <c r="B481" s="420"/>
      <c r="C481" s="420"/>
      <c r="D481" s="420"/>
      <c r="E481" s="425"/>
      <c r="F481" s="420"/>
      <c r="G481" s="420"/>
      <c r="H481" s="426"/>
      <c r="I481" s="432"/>
      <c r="J481" s="433"/>
      <c r="K481" s="433"/>
      <c r="L481" s="433"/>
      <c r="M481" s="433"/>
      <c r="N481" s="433"/>
      <c r="O481" s="433"/>
      <c r="P481" s="434"/>
      <c r="Q481" s="432"/>
      <c r="R481" s="433"/>
      <c r="S481" s="433"/>
      <c r="T481" s="434"/>
      <c r="U481" s="425"/>
      <c r="V481" s="420"/>
      <c r="W481" s="420"/>
      <c r="X481" s="426"/>
      <c r="Y481" s="439"/>
      <c r="Z481" s="439"/>
      <c r="AA481" s="443"/>
      <c r="AB481" s="443"/>
      <c r="AC481" s="443"/>
      <c r="AD481" s="445"/>
      <c r="AE481" s="449" t="s">
        <v>684</v>
      </c>
      <c r="AF481" s="452" t="s">
        <v>685</v>
      </c>
      <c r="AG481" s="452" t="s">
        <v>686</v>
      </c>
      <c r="AH481" s="439" t="s">
        <v>687</v>
      </c>
      <c r="AI481" s="439"/>
      <c r="AJ481" s="439"/>
      <c r="AK481" s="439"/>
      <c r="AL481" s="455"/>
    </row>
    <row r="482" spans="1:38" ht="15" customHeight="1" x14ac:dyDescent="0.25">
      <c r="A482" s="419"/>
      <c r="B482" s="420"/>
      <c r="C482" s="420"/>
      <c r="D482" s="420"/>
      <c r="E482" s="425"/>
      <c r="F482" s="420"/>
      <c r="G482" s="420"/>
      <c r="H482" s="426"/>
      <c r="I482" s="432"/>
      <c r="J482" s="433"/>
      <c r="K482" s="433"/>
      <c r="L482" s="433"/>
      <c r="M482" s="433"/>
      <c r="N482" s="433"/>
      <c r="O482" s="433"/>
      <c r="P482" s="434"/>
      <c r="Q482" s="432"/>
      <c r="R482" s="433"/>
      <c r="S482" s="433"/>
      <c r="T482" s="434"/>
      <c r="U482" s="425"/>
      <c r="V482" s="420"/>
      <c r="W482" s="420"/>
      <c r="X482" s="426"/>
      <c r="Y482" s="439"/>
      <c r="Z482" s="439"/>
      <c r="AA482" s="443"/>
      <c r="AB482" s="443"/>
      <c r="AC482" s="443"/>
      <c r="AD482" s="445"/>
      <c r="AE482" s="449"/>
      <c r="AF482" s="452"/>
      <c r="AG482" s="452"/>
      <c r="AH482" s="439"/>
      <c r="AI482" s="439"/>
      <c r="AJ482" s="439"/>
      <c r="AK482" s="439"/>
      <c r="AL482" s="455"/>
    </row>
    <row r="483" spans="1:38" ht="15" customHeight="1" x14ac:dyDescent="0.25">
      <c r="A483" s="419"/>
      <c r="B483" s="420"/>
      <c r="C483" s="420"/>
      <c r="D483" s="420"/>
      <c r="E483" s="425"/>
      <c r="F483" s="420"/>
      <c r="G483" s="420"/>
      <c r="H483" s="426"/>
      <c r="I483" s="432"/>
      <c r="J483" s="433"/>
      <c r="K483" s="433"/>
      <c r="L483" s="433"/>
      <c r="M483" s="433"/>
      <c r="N483" s="433"/>
      <c r="O483" s="433"/>
      <c r="P483" s="434"/>
      <c r="Q483" s="432"/>
      <c r="R483" s="433"/>
      <c r="S483" s="433"/>
      <c r="T483" s="434"/>
      <c r="U483" s="425"/>
      <c r="V483" s="420"/>
      <c r="W483" s="420"/>
      <c r="X483" s="426"/>
      <c r="Y483" s="439"/>
      <c r="Z483" s="439"/>
      <c r="AA483" s="405" t="s">
        <v>688</v>
      </c>
      <c r="AB483" s="405" t="s">
        <v>689</v>
      </c>
      <c r="AC483" s="405" t="s">
        <v>690</v>
      </c>
      <c r="AD483" s="445"/>
      <c r="AE483" s="449"/>
      <c r="AF483" s="452"/>
      <c r="AG483" s="452"/>
      <c r="AH483" s="439"/>
      <c r="AI483" s="439"/>
      <c r="AJ483" s="439"/>
      <c r="AK483" s="439"/>
      <c r="AL483" s="455"/>
    </row>
    <row r="484" spans="1:38" ht="15" customHeight="1" x14ac:dyDescent="0.25">
      <c r="A484" s="419"/>
      <c r="B484" s="420"/>
      <c r="C484" s="420"/>
      <c r="D484" s="420"/>
      <c r="E484" s="425"/>
      <c r="F484" s="420"/>
      <c r="G484" s="420"/>
      <c r="H484" s="426"/>
      <c r="I484" s="432"/>
      <c r="J484" s="433"/>
      <c r="K484" s="433"/>
      <c r="L484" s="433"/>
      <c r="M484" s="433"/>
      <c r="N484" s="433"/>
      <c r="O484" s="433"/>
      <c r="P484" s="434"/>
      <c r="Q484" s="432"/>
      <c r="R484" s="433"/>
      <c r="S484" s="433"/>
      <c r="T484" s="434"/>
      <c r="U484" s="425"/>
      <c r="V484" s="420"/>
      <c r="W484" s="420"/>
      <c r="X484" s="426"/>
      <c r="Y484" s="440"/>
      <c r="Z484" s="440"/>
      <c r="AA484" s="406"/>
      <c r="AB484" s="406"/>
      <c r="AC484" s="406"/>
      <c r="AD484" s="445"/>
      <c r="AE484" s="450"/>
      <c r="AF484" s="453"/>
      <c r="AG484" s="453"/>
      <c r="AH484" s="440"/>
      <c r="AI484" s="440"/>
      <c r="AJ484" s="440"/>
      <c r="AK484" s="440"/>
      <c r="AL484" s="456"/>
    </row>
    <row r="485" spans="1:38" ht="15.75" thickBot="1" x14ac:dyDescent="0.3">
      <c r="A485" s="421"/>
      <c r="B485" s="422"/>
      <c r="C485" s="422"/>
      <c r="D485" s="422"/>
      <c r="E485" s="427"/>
      <c r="F485" s="422"/>
      <c r="G485" s="422"/>
      <c r="H485" s="428"/>
      <c r="I485" s="435"/>
      <c r="J485" s="436"/>
      <c r="K485" s="436"/>
      <c r="L485" s="436"/>
      <c r="M485" s="436"/>
      <c r="N485" s="436"/>
      <c r="O485" s="436"/>
      <c r="P485" s="437"/>
      <c r="Q485" s="435"/>
      <c r="R485" s="436"/>
      <c r="S485" s="436"/>
      <c r="T485" s="437"/>
      <c r="U485" s="427"/>
      <c r="V485" s="422"/>
      <c r="W485" s="422"/>
      <c r="X485" s="428"/>
      <c r="Y485" s="441"/>
      <c r="Z485" s="441"/>
      <c r="AA485" s="407"/>
      <c r="AB485" s="407"/>
      <c r="AC485" s="407"/>
      <c r="AD485" s="446"/>
      <c r="AE485" s="451"/>
      <c r="AF485" s="454"/>
      <c r="AG485" s="454"/>
      <c r="AH485" s="441"/>
      <c r="AI485" s="441"/>
      <c r="AJ485" s="441"/>
      <c r="AK485" s="441"/>
      <c r="AL485" s="457"/>
    </row>
    <row r="486" spans="1:38" s="222" customFormat="1" x14ac:dyDescent="0.25">
      <c r="A486" s="226" t="s">
        <v>691</v>
      </c>
      <c r="B486" s="218"/>
      <c r="C486" s="218"/>
      <c r="D486" s="218"/>
      <c r="E486" s="227"/>
      <c r="F486" s="227"/>
      <c r="G486" s="227"/>
      <c r="H486" s="226" t="str">
        <f>+B476</f>
        <v>HAROLD ALBERTO MUÑOZ MUÑOZ</v>
      </c>
      <c r="I486" s="218"/>
      <c r="J486" s="218"/>
      <c r="K486" s="218"/>
      <c r="L486" s="218"/>
      <c r="M486" s="218"/>
      <c r="N486" s="218"/>
      <c r="O486" s="218"/>
      <c r="P486" s="218"/>
      <c r="Q486" s="218"/>
      <c r="R486" s="218"/>
      <c r="S486" s="227"/>
      <c r="T486" s="227"/>
      <c r="U486" s="227"/>
      <c r="V486" s="227"/>
      <c r="W486" s="227"/>
      <c r="X486" s="227"/>
      <c r="Y486" s="227"/>
      <c r="Z486" s="227"/>
      <c r="AA486" s="228"/>
      <c r="AB486" s="228"/>
      <c r="AC486" s="228"/>
      <c r="AD486" s="229"/>
      <c r="AE486" s="230"/>
      <c r="AF486" s="231"/>
      <c r="AG486" s="231"/>
      <c r="AH486" s="227"/>
      <c r="AI486" s="227"/>
      <c r="AJ486" s="227"/>
      <c r="AK486" s="227"/>
      <c r="AL486" s="227"/>
    </row>
    <row r="487" spans="1:38" ht="39.950000000000003" customHeight="1" x14ac:dyDescent="0.25">
      <c r="A487" s="394"/>
      <c r="B487" s="394"/>
      <c r="C487" s="394"/>
      <c r="D487" s="394"/>
      <c r="E487" s="394"/>
      <c r="F487" s="394"/>
      <c r="G487" s="394"/>
      <c r="H487" s="394"/>
      <c r="I487" s="394"/>
      <c r="J487" s="394"/>
      <c r="K487" s="394"/>
      <c r="L487" s="394"/>
      <c r="M487" s="394"/>
      <c r="N487" s="394"/>
      <c r="O487" s="394"/>
      <c r="P487" s="394"/>
      <c r="Q487" s="396">
        <v>691715000</v>
      </c>
      <c r="R487" s="397"/>
      <c r="S487" s="397"/>
      <c r="T487" s="398"/>
      <c r="U487" s="399" t="s">
        <v>704</v>
      </c>
      <c r="V487" s="400"/>
      <c r="W487" s="400"/>
      <c r="X487" s="401"/>
      <c r="Y487" s="394">
        <v>150</v>
      </c>
      <c r="Z487" s="394"/>
      <c r="AA487" s="232" t="s">
        <v>697</v>
      </c>
      <c r="AB487" s="232"/>
      <c r="AC487" s="232"/>
      <c r="AD487" s="233">
        <v>1</v>
      </c>
      <c r="AE487" s="233">
        <f>+AF487/Y487</f>
        <v>0</v>
      </c>
      <c r="AF487" s="234">
        <v>0</v>
      </c>
      <c r="AG487" s="234">
        <f>+Y487-AF487</f>
        <v>150</v>
      </c>
      <c r="AH487" s="390">
        <f>+(Q487/Y487)*AD487*AG487</f>
        <v>691715000</v>
      </c>
      <c r="AI487" s="390"/>
      <c r="AJ487" s="390"/>
      <c r="AK487" s="390"/>
      <c r="AL487" s="390"/>
    </row>
    <row r="488" spans="1:38" x14ac:dyDescent="0.25">
      <c r="AB488" s="391" t="s">
        <v>693</v>
      </c>
      <c r="AC488" s="391"/>
      <c r="AD488" s="391"/>
      <c r="AE488" s="391"/>
      <c r="AF488" s="391"/>
      <c r="AG488" s="391"/>
      <c r="AH488" s="392">
        <f>SUM(AH487:AL487)</f>
        <v>691715000</v>
      </c>
      <c r="AI488" s="393"/>
      <c r="AJ488" s="393"/>
      <c r="AK488" s="393"/>
      <c r="AL488" s="393"/>
    </row>
    <row r="489" spans="1:38" s="222" customFormat="1" x14ac:dyDescent="0.25">
      <c r="A489" s="226" t="s">
        <v>691</v>
      </c>
      <c r="B489" s="218"/>
      <c r="C489" s="218"/>
      <c r="D489" s="218"/>
      <c r="E489" s="227"/>
      <c r="F489" s="227"/>
      <c r="G489" s="227"/>
      <c r="H489" s="226" t="str">
        <f>+B477</f>
        <v>DIEGO REINEL FERNANDEZ ORDOÑEZ</v>
      </c>
      <c r="I489" s="218"/>
      <c r="J489" s="218"/>
      <c r="K489" s="218"/>
      <c r="L489" s="218"/>
      <c r="M489" s="218"/>
      <c r="N489" s="218"/>
      <c r="O489" s="218"/>
      <c r="P489" s="218"/>
      <c r="Q489" s="218"/>
      <c r="R489" s="218"/>
      <c r="S489" s="227"/>
      <c r="T489" s="227"/>
      <c r="U489" s="227"/>
      <c r="V489" s="227"/>
      <c r="W489" s="227"/>
      <c r="X489" s="227"/>
      <c r="Y489" s="227"/>
      <c r="Z489" s="227"/>
      <c r="AA489" s="228"/>
      <c r="AB489" s="228"/>
      <c r="AC489" s="228"/>
      <c r="AD489" s="229"/>
      <c r="AE489" s="230"/>
      <c r="AF489" s="231"/>
      <c r="AG489" s="231"/>
      <c r="AH489" s="227"/>
      <c r="AI489" s="227"/>
      <c r="AJ489" s="227"/>
      <c r="AK489" s="227"/>
      <c r="AL489" s="227"/>
    </row>
    <row r="490" spans="1:38" ht="39.950000000000003" customHeight="1" x14ac:dyDescent="0.25">
      <c r="A490" s="394"/>
      <c r="B490" s="394"/>
      <c r="C490" s="394"/>
      <c r="D490" s="394"/>
      <c r="E490" s="394" t="s">
        <v>705</v>
      </c>
      <c r="F490" s="394"/>
      <c r="G490" s="394"/>
      <c r="H490" s="394"/>
      <c r="I490" s="394"/>
      <c r="J490" s="394"/>
      <c r="K490" s="394"/>
      <c r="L490" s="394"/>
      <c r="M490" s="394"/>
      <c r="N490" s="394"/>
      <c r="O490" s="394"/>
      <c r="P490" s="394"/>
      <c r="Q490" s="396">
        <v>1055562540</v>
      </c>
      <c r="R490" s="397"/>
      <c r="S490" s="397"/>
      <c r="T490" s="398"/>
      <c r="U490" s="399">
        <v>42863</v>
      </c>
      <c r="V490" s="400"/>
      <c r="W490" s="400"/>
      <c r="X490" s="401"/>
      <c r="Y490" s="394">
        <v>120</v>
      </c>
      <c r="Z490" s="394"/>
      <c r="AA490" s="232"/>
      <c r="AB490" s="232" t="s">
        <v>697</v>
      </c>
      <c r="AC490" s="232"/>
      <c r="AD490" s="233">
        <v>0.9</v>
      </c>
      <c r="AE490" s="233">
        <f t="shared" ref="AE490:AE495" si="43">+AF490/Y490</f>
        <v>0.83333333333333337</v>
      </c>
      <c r="AF490" s="234">
        <v>100</v>
      </c>
      <c r="AG490" s="234">
        <f t="shared" ref="AG490:AG495" si="44">+Y490-AF490</f>
        <v>20</v>
      </c>
      <c r="AH490" s="390">
        <f t="shared" ref="AH490:AH495" si="45">+(Q490/Y490)*AD490*AG490</f>
        <v>158334381</v>
      </c>
      <c r="AI490" s="390"/>
      <c r="AJ490" s="390"/>
      <c r="AK490" s="390"/>
      <c r="AL490" s="390"/>
    </row>
    <row r="491" spans="1:38" ht="39.950000000000003" customHeight="1" x14ac:dyDescent="0.25">
      <c r="A491" s="394"/>
      <c r="B491" s="394"/>
      <c r="C491" s="394"/>
      <c r="D491" s="394"/>
      <c r="E491" s="394" t="s">
        <v>706</v>
      </c>
      <c r="F491" s="394"/>
      <c r="G491" s="394"/>
      <c r="H491" s="394"/>
      <c r="I491" s="394"/>
      <c r="J491" s="394"/>
      <c r="K491" s="394"/>
      <c r="L491" s="394"/>
      <c r="M491" s="394"/>
      <c r="N491" s="394"/>
      <c r="O491" s="394"/>
      <c r="P491" s="394"/>
      <c r="Q491" s="396">
        <v>212119386</v>
      </c>
      <c r="R491" s="397"/>
      <c r="S491" s="397"/>
      <c r="T491" s="398"/>
      <c r="U491" s="399">
        <v>42827</v>
      </c>
      <c r="V491" s="400"/>
      <c r="W491" s="400"/>
      <c r="X491" s="401"/>
      <c r="Y491" s="394">
        <v>180</v>
      </c>
      <c r="Z491" s="394"/>
      <c r="AA491" s="232" t="s">
        <v>697</v>
      </c>
      <c r="AB491" s="232"/>
      <c r="AC491" s="232"/>
      <c r="AD491" s="233">
        <v>1</v>
      </c>
      <c r="AE491" s="233">
        <f t="shared" si="43"/>
        <v>0.75555555555555554</v>
      </c>
      <c r="AF491" s="234">
        <v>136</v>
      </c>
      <c r="AG491" s="234">
        <f t="shared" si="44"/>
        <v>44</v>
      </c>
      <c r="AH491" s="390">
        <f t="shared" si="45"/>
        <v>51851405.466666669</v>
      </c>
      <c r="AI491" s="390"/>
      <c r="AJ491" s="390"/>
      <c r="AK491" s="390"/>
      <c r="AL491" s="390"/>
    </row>
    <row r="492" spans="1:38" ht="39.950000000000003" customHeight="1" x14ac:dyDescent="0.25">
      <c r="A492" s="394"/>
      <c r="B492" s="394"/>
      <c r="C492" s="394"/>
      <c r="D492" s="394"/>
      <c r="E492" s="394" t="s">
        <v>707</v>
      </c>
      <c r="F492" s="394"/>
      <c r="G492" s="394"/>
      <c r="H492" s="394"/>
      <c r="I492" s="394"/>
      <c r="J492" s="394"/>
      <c r="K492" s="394"/>
      <c r="L492" s="394"/>
      <c r="M492" s="394"/>
      <c r="N492" s="394"/>
      <c r="O492" s="394"/>
      <c r="P492" s="394"/>
      <c r="Q492" s="396">
        <v>456516163</v>
      </c>
      <c r="R492" s="397"/>
      <c r="S492" s="397"/>
      <c r="T492" s="398"/>
      <c r="U492" s="399" t="s">
        <v>704</v>
      </c>
      <c r="V492" s="400"/>
      <c r="W492" s="400"/>
      <c r="X492" s="401"/>
      <c r="Y492" s="394">
        <v>90</v>
      </c>
      <c r="Z492" s="394"/>
      <c r="AA492" s="232"/>
      <c r="AB492" s="232" t="s">
        <v>697</v>
      </c>
      <c r="AC492" s="232"/>
      <c r="AD492" s="233">
        <v>0.55000000000000004</v>
      </c>
      <c r="AE492" s="233">
        <f t="shared" si="43"/>
        <v>0</v>
      </c>
      <c r="AF492" s="234">
        <v>0</v>
      </c>
      <c r="AG492" s="234">
        <f t="shared" si="44"/>
        <v>90</v>
      </c>
      <c r="AH492" s="390">
        <f t="shared" si="45"/>
        <v>251083889.65000001</v>
      </c>
      <c r="AI492" s="390"/>
      <c r="AJ492" s="390"/>
      <c r="AK492" s="390"/>
      <c r="AL492" s="390"/>
    </row>
    <row r="493" spans="1:38" ht="39.950000000000003" customHeight="1" x14ac:dyDescent="0.25">
      <c r="A493" s="394"/>
      <c r="B493" s="394"/>
      <c r="C493" s="394"/>
      <c r="D493" s="394"/>
      <c r="E493" s="394" t="s">
        <v>707</v>
      </c>
      <c r="F493" s="394"/>
      <c r="G493" s="394"/>
      <c r="H493" s="394"/>
      <c r="I493" s="394"/>
      <c r="J493" s="394"/>
      <c r="K493" s="394"/>
      <c r="L493" s="394"/>
      <c r="M493" s="394"/>
      <c r="N493" s="394"/>
      <c r="O493" s="394"/>
      <c r="P493" s="394"/>
      <c r="Q493" s="396">
        <v>723611752</v>
      </c>
      <c r="R493" s="397"/>
      <c r="S493" s="397"/>
      <c r="T493" s="398"/>
      <c r="U493" s="399" t="s">
        <v>704</v>
      </c>
      <c r="V493" s="400"/>
      <c r="W493" s="400"/>
      <c r="X493" s="401"/>
      <c r="Y493" s="394">
        <v>90</v>
      </c>
      <c r="Z493" s="394"/>
      <c r="AA493" s="232" t="s">
        <v>697</v>
      </c>
      <c r="AB493" s="232"/>
      <c r="AC493" s="232"/>
      <c r="AD493" s="233">
        <v>1</v>
      </c>
      <c r="AE493" s="233">
        <f t="shared" si="43"/>
        <v>0</v>
      </c>
      <c r="AF493" s="234">
        <v>0</v>
      </c>
      <c r="AG493" s="234">
        <f t="shared" si="44"/>
        <v>90</v>
      </c>
      <c r="AH493" s="390">
        <f t="shared" si="45"/>
        <v>723611752</v>
      </c>
      <c r="AI493" s="390"/>
      <c r="AJ493" s="390"/>
      <c r="AK493" s="390"/>
      <c r="AL493" s="390"/>
    </row>
    <row r="494" spans="1:38" ht="39.950000000000003" customHeight="1" x14ac:dyDescent="0.25">
      <c r="A494" s="394"/>
      <c r="B494" s="394"/>
      <c r="C494" s="394"/>
      <c r="D494" s="394"/>
      <c r="E494" s="394" t="s">
        <v>708</v>
      </c>
      <c r="F494" s="394"/>
      <c r="G494" s="394"/>
      <c r="H494" s="394"/>
      <c r="I494" s="394"/>
      <c r="J494" s="394"/>
      <c r="K494" s="394"/>
      <c r="L494" s="394"/>
      <c r="M494" s="394"/>
      <c r="N494" s="394"/>
      <c r="O494" s="394"/>
      <c r="P494" s="394"/>
      <c r="Q494" s="396">
        <v>360000000</v>
      </c>
      <c r="R494" s="397"/>
      <c r="S494" s="397"/>
      <c r="T494" s="398"/>
      <c r="U494" s="399">
        <v>42880</v>
      </c>
      <c r="V494" s="400"/>
      <c r="W494" s="400"/>
      <c r="X494" s="401"/>
      <c r="Y494" s="394">
        <v>210</v>
      </c>
      <c r="Z494" s="394"/>
      <c r="AA494" s="232" t="s">
        <v>697</v>
      </c>
      <c r="AB494" s="232"/>
      <c r="AC494" s="232"/>
      <c r="AD494" s="233">
        <v>1</v>
      </c>
      <c r="AE494" s="233">
        <f t="shared" si="43"/>
        <v>0.39523809523809522</v>
      </c>
      <c r="AF494" s="234">
        <v>83</v>
      </c>
      <c r="AG494" s="234">
        <f t="shared" si="44"/>
        <v>127</v>
      </c>
      <c r="AH494" s="390">
        <f t="shared" si="45"/>
        <v>217714285.71428573</v>
      </c>
      <c r="AI494" s="390"/>
      <c r="AJ494" s="390"/>
      <c r="AK494" s="390"/>
      <c r="AL494" s="390"/>
    </row>
    <row r="495" spans="1:38" ht="39.950000000000003" customHeight="1" x14ac:dyDescent="0.25">
      <c r="A495" s="394"/>
      <c r="B495" s="394"/>
      <c r="C495" s="394"/>
      <c r="D495" s="394"/>
      <c r="E495" s="394" t="s">
        <v>707</v>
      </c>
      <c r="F495" s="394"/>
      <c r="G495" s="394"/>
      <c r="H495" s="394"/>
      <c r="I495" s="394"/>
      <c r="J495" s="394"/>
      <c r="K495" s="394"/>
      <c r="L495" s="394"/>
      <c r="M495" s="394"/>
      <c r="N495" s="394"/>
      <c r="O495" s="394"/>
      <c r="P495" s="394"/>
      <c r="Q495" s="396">
        <v>99199243</v>
      </c>
      <c r="R495" s="397"/>
      <c r="S495" s="397"/>
      <c r="T495" s="398"/>
      <c r="U495" s="399" t="s">
        <v>704</v>
      </c>
      <c r="V495" s="400"/>
      <c r="W495" s="400"/>
      <c r="X495" s="401"/>
      <c r="Y495" s="394">
        <v>90</v>
      </c>
      <c r="Z495" s="394"/>
      <c r="AA495" s="232" t="s">
        <v>697</v>
      </c>
      <c r="AB495" s="232"/>
      <c r="AC495" s="232"/>
      <c r="AD495" s="233">
        <v>1</v>
      </c>
      <c r="AE495" s="233">
        <f t="shared" si="43"/>
        <v>0</v>
      </c>
      <c r="AF495" s="234">
        <v>0</v>
      </c>
      <c r="AG495" s="234">
        <f t="shared" si="44"/>
        <v>90</v>
      </c>
      <c r="AH495" s="390">
        <f t="shared" si="45"/>
        <v>99199243</v>
      </c>
      <c r="AI495" s="390"/>
      <c r="AJ495" s="390"/>
      <c r="AK495" s="390"/>
      <c r="AL495" s="390"/>
    </row>
    <row r="496" spans="1:38" x14ac:dyDescent="0.25">
      <c r="AB496" s="391" t="s">
        <v>693</v>
      </c>
      <c r="AC496" s="391"/>
      <c r="AD496" s="391"/>
      <c r="AE496" s="391"/>
      <c r="AF496" s="391"/>
      <c r="AG496" s="391"/>
      <c r="AH496" s="392">
        <f>SUM(AH490:AL495)</f>
        <v>1501794956.8309526</v>
      </c>
      <c r="AI496" s="393"/>
      <c r="AJ496" s="393"/>
      <c r="AK496" s="393"/>
      <c r="AL496" s="393"/>
    </row>
    <row r="497" spans="1:38" s="222" customFormat="1" x14ac:dyDescent="0.25">
      <c r="A497" s="226" t="s">
        <v>691</v>
      </c>
      <c r="B497" s="218"/>
      <c r="C497" s="218"/>
      <c r="D497" s="218"/>
      <c r="E497" s="227"/>
      <c r="F497" s="227"/>
      <c r="G497" s="227"/>
      <c r="H497" s="226" t="str">
        <f>+B478</f>
        <v>SOCICON LTDA</v>
      </c>
      <c r="I497" s="218"/>
      <c r="J497" s="218"/>
      <c r="K497" s="218"/>
      <c r="L497" s="218"/>
      <c r="M497" s="218"/>
      <c r="N497" s="218"/>
      <c r="O497" s="218"/>
      <c r="P497" s="218"/>
      <c r="Q497" s="218"/>
      <c r="R497" s="218"/>
      <c r="S497" s="227"/>
      <c r="T497" s="227"/>
      <c r="U497" s="227"/>
      <c r="V497" s="227"/>
      <c r="W497" s="227"/>
      <c r="X497" s="227"/>
      <c r="Y497" s="227"/>
      <c r="Z497" s="227"/>
      <c r="AA497" s="228"/>
      <c r="AB497" s="228"/>
      <c r="AC497" s="228"/>
      <c r="AD497" s="229"/>
      <c r="AE497" s="230"/>
      <c r="AF497" s="231"/>
      <c r="AG497" s="231"/>
      <c r="AH497" s="227"/>
      <c r="AI497" s="227"/>
      <c r="AJ497" s="227"/>
      <c r="AK497" s="227"/>
      <c r="AL497" s="227"/>
    </row>
    <row r="498" spans="1:38" ht="39.950000000000003" customHeight="1" x14ac:dyDescent="0.25">
      <c r="A498" s="394"/>
      <c r="B498" s="394"/>
      <c r="C498" s="394"/>
      <c r="D498" s="394"/>
      <c r="E498" s="394" t="s">
        <v>709</v>
      </c>
      <c r="F498" s="394"/>
      <c r="G498" s="394"/>
      <c r="H498" s="394"/>
      <c r="I498" s="394"/>
      <c r="J498" s="394"/>
      <c r="K498" s="394"/>
      <c r="L498" s="394"/>
      <c r="M498" s="394"/>
      <c r="N498" s="394"/>
      <c r="O498" s="394"/>
      <c r="P498" s="394"/>
      <c r="Q498" s="396">
        <v>349393295</v>
      </c>
      <c r="R498" s="397"/>
      <c r="S498" s="397"/>
      <c r="T498" s="398"/>
      <c r="U498" s="399">
        <v>42923</v>
      </c>
      <c r="V498" s="400"/>
      <c r="W498" s="400"/>
      <c r="X498" s="401"/>
      <c r="Y498" s="394">
        <v>60</v>
      </c>
      <c r="Z498" s="394"/>
      <c r="AA498" s="232" t="s">
        <v>697</v>
      </c>
      <c r="AB498" s="232"/>
      <c r="AC498" s="232"/>
      <c r="AD498" s="233">
        <v>1</v>
      </c>
      <c r="AE498" s="233">
        <f>+AF498/Y498</f>
        <v>0.66666666666666663</v>
      </c>
      <c r="AF498" s="234">
        <v>40</v>
      </c>
      <c r="AG498" s="234">
        <f>+Y498-AF498</f>
        <v>20</v>
      </c>
      <c r="AH498" s="390">
        <f>+(Q498/Y498)*AD498*AG498</f>
        <v>116464431.66666666</v>
      </c>
      <c r="AI498" s="390"/>
      <c r="AJ498" s="390"/>
      <c r="AK498" s="390"/>
      <c r="AL498" s="390"/>
    </row>
    <row r="499" spans="1:38" ht="39.950000000000003" customHeight="1" x14ac:dyDescent="0.25">
      <c r="A499" s="394"/>
      <c r="B499" s="394"/>
      <c r="C499" s="394"/>
      <c r="D499" s="394"/>
      <c r="E499" s="394" t="s">
        <v>710</v>
      </c>
      <c r="F499" s="394"/>
      <c r="G499" s="394"/>
      <c r="H499" s="394"/>
      <c r="I499" s="394"/>
      <c r="J499" s="394"/>
      <c r="K499" s="394"/>
      <c r="L499" s="394"/>
      <c r="M499" s="394"/>
      <c r="N499" s="394"/>
      <c r="O499" s="394"/>
      <c r="P499" s="394"/>
      <c r="Q499" s="396">
        <v>1713156735</v>
      </c>
      <c r="R499" s="397"/>
      <c r="S499" s="397"/>
      <c r="T499" s="398"/>
      <c r="U499" s="399">
        <v>42956</v>
      </c>
      <c r="V499" s="400"/>
      <c r="W499" s="400"/>
      <c r="X499" s="401"/>
      <c r="Y499" s="394">
        <v>150</v>
      </c>
      <c r="Z499" s="394"/>
      <c r="AA499" s="232" t="s">
        <v>697</v>
      </c>
      <c r="AB499" s="232"/>
      <c r="AC499" s="232"/>
      <c r="AD499" s="233">
        <v>1</v>
      </c>
      <c r="AE499" s="233">
        <f>+AF499/Y499</f>
        <v>4.6666666666666669E-2</v>
      </c>
      <c r="AF499" s="234">
        <v>7</v>
      </c>
      <c r="AG499" s="234">
        <f>+Y499-AF499</f>
        <v>143</v>
      </c>
      <c r="AH499" s="390">
        <f>+(Q499/Y499)*AD499*AG499</f>
        <v>1633209420.7</v>
      </c>
      <c r="AI499" s="390"/>
      <c r="AJ499" s="390"/>
      <c r="AK499" s="390"/>
      <c r="AL499" s="390"/>
    </row>
    <row r="500" spans="1:38" ht="39.950000000000003" customHeight="1" x14ac:dyDescent="0.25">
      <c r="A500" s="394"/>
      <c r="B500" s="394"/>
      <c r="C500" s="394"/>
      <c r="D500" s="394"/>
      <c r="E500" s="394" t="s">
        <v>711</v>
      </c>
      <c r="F500" s="394"/>
      <c r="G500" s="394"/>
      <c r="H500" s="394"/>
      <c r="I500" s="394"/>
      <c r="J500" s="394"/>
      <c r="K500" s="394"/>
      <c r="L500" s="394"/>
      <c r="M500" s="394"/>
      <c r="N500" s="394"/>
      <c r="O500" s="394"/>
      <c r="P500" s="394"/>
      <c r="Q500" s="396">
        <v>981815372</v>
      </c>
      <c r="R500" s="397"/>
      <c r="S500" s="397"/>
      <c r="T500" s="398"/>
      <c r="U500" s="399">
        <v>42961</v>
      </c>
      <c r="V500" s="400"/>
      <c r="W500" s="400"/>
      <c r="X500" s="401"/>
      <c r="Y500" s="394">
        <v>90</v>
      </c>
      <c r="Z500" s="394"/>
      <c r="AA500" s="232" t="s">
        <v>697</v>
      </c>
      <c r="AB500" s="232"/>
      <c r="AC500" s="232"/>
      <c r="AD500" s="233">
        <v>1</v>
      </c>
      <c r="AE500" s="233">
        <f>+AF500/Y500</f>
        <v>2.2222222222222223E-2</v>
      </c>
      <c r="AF500" s="234">
        <v>2</v>
      </c>
      <c r="AG500" s="234">
        <f>+Y500-AF500</f>
        <v>88</v>
      </c>
      <c r="AH500" s="390">
        <f>+(Q500/Y500)*AD500*AG500</f>
        <v>959997252.62222219</v>
      </c>
      <c r="AI500" s="390"/>
      <c r="AJ500" s="390"/>
      <c r="AK500" s="390"/>
      <c r="AL500" s="390"/>
    </row>
    <row r="501" spans="1:38" x14ac:dyDescent="0.25">
      <c r="AB501" s="391" t="s">
        <v>693</v>
      </c>
      <c r="AC501" s="391"/>
      <c r="AD501" s="391"/>
      <c r="AE501" s="391"/>
      <c r="AF501" s="391"/>
      <c r="AG501" s="391"/>
      <c r="AH501" s="392">
        <f>SUM(AH498:AL500)</f>
        <v>2709671104.9888887</v>
      </c>
      <c r="AI501" s="393"/>
      <c r="AJ501" s="393"/>
      <c r="AK501" s="393"/>
      <c r="AL501" s="393"/>
    </row>
    <row r="502" spans="1:38" ht="15.75" thickBot="1" x14ac:dyDescent="0.3"/>
    <row r="503" spans="1:38" ht="15.75" thickBot="1" x14ac:dyDescent="0.3">
      <c r="A503" s="236" t="s">
        <v>698</v>
      </c>
      <c r="F503" s="236" t="str">
        <f>+B476</f>
        <v>HAROLD ALBERTO MUÑOZ MUÑOZ</v>
      </c>
      <c r="M503" s="236" t="s">
        <v>699</v>
      </c>
      <c r="T503" s="237" t="s">
        <v>699</v>
      </c>
      <c r="U503" s="385">
        <f>+AB476*((AG476+AI476+AK476)/100)-AH488</f>
        <v>5816185000</v>
      </c>
      <c r="V503" s="386"/>
      <c r="W503" s="386"/>
      <c r="X503" s="386"/>
      <c r="Y503" s="386"/>
      <c r="Z503" s="387"/>
    </row>
    <row r="504" spans="1:38" ht="15.75" thickBot="1" x14ac:dyDescent="0.3">
      <c r="T504" s="237"/>
    </row>
    <row r="505" spans="1:38" ht="15.75" thickBot="1" x14ac:dyDescent="0.3">
      <c r="A505" s="236" t="s">
        <v>698</v>
      </c>
      <c r="F505" s="236" t="str">
        <f>+B477</f>
        <v>DIEGO REINEL FERNANDEZ ORDOÑEZ</v>
      </c>
      <c r="M505" s="236" t="s">
        <v>699</v>
      </c>
      <c r="T505" s="237" t="s">
        <v>699</v>
      </c>
      <c r="U505" s="385">
        <f>+AB477*((AG477+AI477+AK477)/100)-AH496</f>
        <v>8225135043.1690474</v>
      </c>
      <c r="V505" s="386"/>
      <c r="W505" s="386"/>
      <c r="X505" s="386"/>
      <c r="Y505" s="386"/>
      <c r="Z505" s="387"/>
    </row>
    <row r="506" spans="1:38" ht="15.75" thickBot="1" x14ac:dyDescent="0.3">
      <c r="T506" s="237"/>
    </row>
    <row r="507" spans="1:38" ht="15.75" thickBot="1" x14ac:dyDescent="0.3">
      <c r="A507" s="236" t="s">
        <v>698</v>
      </c>
      <c r="F507" s="236" t="str">
        <f>+B478</f>
        <v>SOCICON LTDA</v>
      </c>
      <c r="M507" s="236" t="s">
        <v>699</v>
      </c>
      <c r="T507" s="237" t="s">
        <v>699</v>
      </c>
      <c r="U507" s="385">
        <f>+AB478*((AG478+AI478+AK478)/100)-AH501</f>
        <v>7119590895.0111113</v>
      </c>
      <c r="V507" s="386"/>
      <c r="W507" s="386"/>
      <c r="X507" s="386"/>
      <c r="Y507" s="386"/>
      <c r="Z507" s="387"/>
    </row>
    <row r="508" spans="1:38" ht="15.75" thickBot="1" x14ac:dyDescent="0.3">
      <c r="T508" s="237"/>
    </row>
    <row r="509" spans="1:38" ht="15.75" thickBot="1" x14ac:dyDescent="0.3">
      <c r="A509" s="236" t="s">
        <v>698</v>
      </c>
      <c r="F509" s="236" t="str">
        <f>+A469</f>
        <v>CONSORCIO EDIFICAR OBRAS</v>
      </c>
      <c r="M509" s="236" t="s">
        <v>699</v>
      </c>
      <c r="T509" s="237" t="s">
        <v>699</v>
      </c>
      <c r="U509" s="385">
        <f>SUM(U503:Z508)</f>
        <v>21160910938.180161</v>
      </c>
      <c r="V509" s="386"/>
      <c r="W509" s="386"/>
      <c r="X509" s="386"/>
      <c r="Y509" s="386"/>
      <c r="Z509" s="387"/>
      <c r="AB509" s="388" t="str">
        <f>+IF(AG472&lt;=U509,"CUMPLE","NO CUMPLE")</f>
        <v>CUMPLE</v>
      </c>
      <c r="AC509" s="388"/>
      <c r="AD509" s="388"/>
    </row>
    <row r="511" spans="1:38" x14ac:dyDescent="0.25">
      <c r="A511" s="468" t="s">
        <v>654</v>
      </c>
      <c r="B511" s="468"/>
      <c r="C511" s="468"/>
      <c r="D511" s="468"/>
      <c r="E511" s="468"/>
      <c r="F511" s="468"/>
      <c r="G511" s="468"/>
      <c r="H511" s="468"/>
      <c r="I511" s="468"/>
      <c r="J511" s="468"/>
      <c r="K511" s="468"/>
      <c r="L511" s="468"/>
      <c r="M511" s="468"/>
      <c r="N511" s="468"/>
      <c r="O511" s="468"/>
      <c r="P511" s="468"/>
      <c r="Q511" s="468"/>
      <c r="R511" s="468"/>
      <c r="S511" s="468"/>
      <c r="T511" s="468"/>
      <c r="U511" s="468"/>
      <c r="V511" s="468"/>
      <c r="W511" s="468"/>
      <c r="X511" s="468"/>
      <c r="Y511" s="468"/>
      <c r="Z511" s="468"/>
      <c r="AA511" s="468"/>
      <c r="AB511" s="468"/>
      <c r="AC511" s="468"/>
      <c r="AD511" s="468"/>
      <c r="AE511" s="468"/>
      <c r="AF511" s="468"/>
      <c r="AG511" s="468"/>
      <c r="AH511" s="468"/>
      <c r="AI511" s="468"/>
      <c r="AJ511" s="468"/>
      <c r="AK511" s="468"/>
      <c r="AL511" s="468"/>
    </row>
    <row r="512" spans="1:38" x14ac:dyDescent="0.25">
      <c r="A512" s="468">
        <v>14</v>
      </c>
      <c r="B512" s="468"/>
      <c r="C512" s="468"/>
      <c r="D512" s="468"/>
      <c r="E512" s="468"/>
      <c r="F512" s="468"/>
      <c r="G512" s="468"/>
      <c r="H512" s="468"/>
      <c r="I512" s="468"/>
      <c r="J512" s="468"/>
      <c r="K512" s="468"/>
      <c r="L512" s="468"/>
      <c r="M512" s="468"/>
      <c r="N512" s="468"/>
      <c r="O512" s="468"/>
      <c r="P512" s="468"/>
      <c r="Q512" s="468"/>
      <c r="R512" s="468"/>
      <c r="S512" s="468"/>
      <c r="T512" s="468"/>
      <c r="U512" s="468"/>
      <c r="V512" s="468"/>
      <c r="W512" s="468"/>
      <c r="X512" s="468"/>
      <c r="Y512" s="468"/>
      <c r="Z512" s="468"/>
      <c r="AA512" s="468"/>
      <c r="AB512" s="468"/>
      <c r="AC512" s="468"/>
      <c r="AD512" s="468"/>
      <c r="AE512" s="468"/>
      <c r="AF512" s="468"/>
      <c r="AG512" s="468"/>
      <c r="AH512" s="468"/>
      <c r="AI512" s="468"/>
      <c r="AJ512" s="468"/>
      <c r="AK512" s="468"/>
      <c r="AL512" s="468"/>
    </row>
    <row r="513" spans="1:38" x14ac:dyDescent="0.25">
      <c r="A513" s="410" t="s">
        <v>54</v>
      </c>
      <c r="B513" s="410"/>
      <c r="C513" s="410"/>
      <c r="D513" s="410"/>
      <c r="E513" s="410"/>
      <c r="F513" s="410"/>
      <c r="G513" s="410"/>
      <c r="H513" s="410"/>
      <c r="I513" s="410"/>
      <c r="J513" s="410"/>
      <c r="K513" s="410"/>
      <c r="L513" s="410"/>
      <c r="M513" s="410"/>
      <c r="N513" s="410"/>
      <c r="O513" s="410"/>
      <c r="P513" s="410"/>
      <c r="Q513" s="410"/>
      <c r="R513" s="410"/>
      <c r="S513" s="410"/>
      <c r="T513" s="410"/>
      <c r="U513" s="410"/>
      <c r="V513" s="410"/>
      <c r="W513" s="410"/>
      <c r="X513" s="410"/>
      <c r="Y513" s="410"/>
      <c r="Z513" s="410"/>
      <c r="AA513" s="410"/>
      <c r="AB513" s="410"/>
      <c r="AC513" s="410"/>
      <c r="AD513" s="410"/>
      <c r="AE513" s="410"/>
      <c r="AF513" s="410"/>
      <c r="AG513" s="410"/>
      <c r="AH513" s="410"/>
      <c r="AI513" s="410"/>
      <c r="AJ513" s="410"/>
      <c r="AK513" s="410"/>
      <c r="AL513" s="410"/>
    </row>
    <row r="514" spans="1:38" x14ac:dyDescent="0.25">
      <c r="A514" s="410" t="s">
        <v>712</v>
      </c>
      <c r="B514" s="410"/>
      <c r="C514" s="410"/>
      <c r="D514" s="410"/>
      <c r="E514" s="410"/>
      <c r="F514" s="410"/>
      <c r="G514" s="410"/>
      <c r="H514" s="410"/>
      <c r="I514" s="410"/>
      <c r="J514" s="410"/>
      <c r="K514" s="410"/>
      <c r="L514" s="410"/>
      <c r="M514" s="410"/>
      <c r="N514" s="410"/>
      <c r="O514" s="410"/>
      <c r="P514" s="410"/>
      <c r="Q514" s="410"/>
      <c r="R514" s="410"/>
      <c r="S514" s="410"/>
      <c r="T514" s="410"/>
      <c r="U514" s="410"/>
      <c r="V514" s="410"/>
      <c r="W514" s="410"/>
      <c r="X514" s="410"/>
      <c r="Y514" s="410"/>
      <c r="Z514" s="410"/>
      <c r="AA514" s="410"/>
      <c r="AB514" s="410"/>
      <c r="AC514" s="410"/>
      <c r="AD514" s="410"/>
      <c r="AE514" s="410"/>
      <c r="AF514" s="410"/>
      <c r="AG514" s="410"/>
      <c r="AH514" s="410"/>
      <c r="AI514" s="410"/>
      <c r="AJ514" s="410"/>
      <c r="AK514" s="410"/>
      <c r="AL514" s="410"/>
    </row>
    <row r="516" spans="1:38" s="217" customFormat="1" ht="30" customHeight="1" x14ac:dyDescent="0.2">
      <c r="A516" s="463" t="s">
        <v>655</v>
      </c>
      <c r="B516" s="463"/>
      <c r="C516" s="463"/>
      <c r="D516" s="463"/>
      <c r="E516" s="463"/>
      <c r="F516" s="463"/>
      <c r="G516" s="463"/>
      <c r="H516" s="463"/>
      <c r="I516" s="464">
        <v>8634189187</v>
      </c>
      <c r="J516" s="464"/>
      <c r="K516" s="464"/>
      <c r="L516" s="464"/>
      <c r="M516" s="464"/>
      <c r="N516" s="464"/>
      <c r="O516" s="439" t="s">
        <v>656</v>
      </c>
      <c r="P516" s="439"/>
      <c r="Q516" s="439"/>
      <c r="R516" s="439"/>
      <c r="S516" s="439"/>
      <c r="T516" s="439"/>
      <c r="U516" s="443">
        <v>12</v>
      </c>
      <c r="V516" s="443"/>
      <c r="W516" s="443"/>
      <c r="X516" s="443"/>
      <c r="Y516" s="439" t="s">
        <v>657</v>
      </c>
      <c r="Z516" s="439"/>
      <c r="AA516" s="439"/>
      <c r="AB516" s="439"/>
      <c r="AC516" s="439"/>
      <c r="AD516" s="439"/>
      <c r="AE516" s="439"/>
      <c r="AF516" s="439"/>
      <c r="AG516" s="464">
        <f>IF(U516&gt;12,(I516-I517)/U516*12,I516-I517)</f>
        <v>8634189187</v>
      </c>
      <c r="AH516" s="464"/>
      <c r="AI516" s="464"/>
      <c r="AJ516" s="464"/>
      <c r="AK516" s="464"/>
      <c r="AL516" s="464"/>
    </row>
    <row r="517" spans="1:38" s="217" customFormat="1" ht="30" customHeight="1" x14ac:dyDescent="0.2">
      <c r="A517" s="463" t="s">
        <v>658</v>
      </c>
      <c r="B517" s="463"/>
      <c r="C517" s="463"/>
      <c r="D517" s="463"/>
      <c r="E517" s="463"/>
      <c r="F517" s="463"/>
      <c r="G517" s="463"/>
      <c r="H517" s="463"/>
      <c r="I517" s="464">
        <v>0</v>
      </c>
      <c r="J517" s="464"/>
      <c r="K517" s="464"/>
      <c r="L517" s="464"/>
      <c r="M517" s="464"/>
      <c r="N517" s="464"/>
      <c r="O517" s="439" t="s">
        <v>659</v>
      </c>
      <c r="P517" s="439"/>
      <c r="Q517" s="439"/>
      <c r="R517" s="439"/>
      <c r="S517" s="439"/>
      <c r="T517" s="439"/>
      <c r="U517" s="464">
        <v>2974.7</v>
      </c>
      <c r="V517" s="464"/>
      <c r="W517" s="464"/>
      <c r="X517" s="464"/>
      <c r="Y517" s="443" t="s">
        <v>660</v>
      </c>
      <c r="Z517" s="443"/>
      <c r="AA517" s="443"/>
      <c r="AB517" s="443"/>
      <c r="AC517" s="443"/>
      <c r="AD517" s="443"/>
      <c r="AE517" s="443"/>
      <c r="AF517" s="443"/>
      <c r="AG517" s="465">
        <f>U517*125000</f>
        <v>371837500</v>
      </c>
      <c r="AH517" s="466"/>
      <c r="AI517" s="466"/>
      <c r="AJ517" s="466"/>
      <c r="AK517" s="466"/>
      <c r="AL517" s="467"/>
    </row>
    <row r="518" spans="1:38" s="222" customFormat="1" ht="7.5" customHeight="1" x14ac:dyDescent="0.25">
      <c r="A518" s="218"/>
      <c r="B518" s="218"/>
      <c r="C518" s="218"/>
      <c r="D518" s="218"/>
      <c r="E518" s="218"/>
      <c r="F518" s="218"/>
      <c r="G518" s="219"/>
      <c r="H518" s="219"/>
      <c r="I518" s="219"/>
      <c r="J518" s="219"/>
      <c r="K518" s="219"/>
      <c r="L518" s="219"/>
      <c r="M518" s="220"/>
      <c r="N518" s="220"/>
      <c r="O518" s="220"/>
      <c r="P518" s="220"/>
      <c r="Q518" s="220"/>
      <c r="R518" s="218"/>
      <c r="S518" s="220"/>
      <c r="T518" s="220"/>
      <c r="U518" s="220"/>
      <c r="V518" s="220"/>
      <c r="W518" s="220"/>
      <c r="X518" s="221"/>
      <c r="Y518" s="221"/>
      <c r="Z518" s="220"/>
      <c r="AA518" s="220"/>
      <c r="AB518" s="220"/>
      <c r="AC518" s="220"/>
      <c r="AD518" s="220"/>
      <c r="AE518" s="220"/>
      <c r="AF518" s="220"/>
      <c r="AG518" s="219"/>
      <c r="AH518" s="219"/>
      <c r="AI518" s="219"/>
      <c r="AJ518" s="219"/>
      <c r="AK518" s="219"/>
      <c r="AL518" s="219"/>
    </row>
    <row r="519" spans="1:38" s="224" customFormat="1" ht="75" customHeight="1" x14ac:dyDescent="0.25">
      <c r="A519" s="223" t="s">
        <v>661</v>
      </c>
      <c r="B519" s="443" t="s">
        <v>662</v>
      </c>
      <c r="C519" s="443"/>
      <c r="D519" s="443"/>
      <c r="E519" s="443"/>
      <c r="F519" s="443"/>
      <c r="G519" s="443"/>
      <c r="H519" s="443"/>
      <c r="I519" s="443"/>
      <c r="J519" s="458" t="s">
        <v>663</v>
      </c>
      <c r="K519" s="459"/>
      <c r="L519" s="460" t="s">
        <v>664</v>
      </c>
      <c r="M519" s="460"/>
      <c r="N519" s="460"/>
      <c r="O519" s="460"/>
      <c r="P519" s="460"/>
      <c r="Q519" s="461" t="s">
        <v>665</v>
      </c>
      <c r="R519" s="461"/>
      <c r="S519" s="439" t="s">
        <v>666</v>
      </c>
      <c r="T519" s="439"/>
      <c r="U519" s="461" t="s">
        <v>667</v>
      </c>
      <c r="V519" s="461"/>
      <c r="W519" s="439" t="s">
        <v>668</v>
      </c>
      <c r="X519" s="439"/>
      <c r="Y519" s="439"/>
      <c r="Z519" s="439"/>
      <c r="AA519" s="439"/>
      <c r="AB519" s="439" t="s">
        <v>669</v>
      </c>
      <c r="AC519" s="439"/>
      <c r="AD519" s="439"/>
      <c r="AE519" s="439"/>
      <c r="AF519" s="439"/>
      <c r="AG519" s="462" t="s">
        <v>670</v>
      </c>
      <c r="AH519" s="462"/>
      <c r="AI519" s="462" t="s">
        <v>671</v>
      </c>
      <c r="AJ519" s="462"/>
      <c r="AK519" s="462" t="s">
        <v>672</v>
      </c>
      <c r="AL519" s="462"/>
    </row>
    <row r="520" spans="1:38" x14ac:dyDescent="0.25">
      <c r="A520" s="225">
        <v>1</v>
      </c>
      <c r="B520" s="410" t="s">
        <v>713</v>
      </c>
      <c r="C520" s="410"/>
      <c r="D520" s="410"/>
      <c r="E520" s="410"/>
      <c r="F520" s="410"/>
      <c r="G520" s="410"/>
      <c r="H520" s="410"/>
      <c r="I520" s="410"/>
      <c r="J520" s="411">
        <v>0.7</v>
      </c>
      <c r="K520" s="412"/>
      <c r="L520" s="416">
        <v>40416733871.290001</v>
      </c>
      <c r="M520" s="416"/>
      <c r="N520" s="416"/>
      <c r="O520" s="416"/>
      <c r="P520" s="416"/>
      <c r="Q520" s="414">
        <f>+L520/(I$516*J520)</f>
        <v>6.6871584574071026</v>
      </c>
      <c r="R520" s="414"/>
      <c r="S520" s="415">
        <v>359.62</v>
      </c>
      <c r="T520" s="415"/>
      <c r="U520" s="415">
        <v>10</v>
      </c>
      <c r="V520" s="415"/>
      <c r="W520" s="409">
        <v>5232447221</v>
      </c>
      <c r="X520" s="409"/>
      <c r="Y520" s="409"/>
      <c r="Z520" s="409"/>
      <c r="AA520" s="409"/>
      <c r="AB520" s="409">
        <f>+IF(W520&lt;AG$517,AG$517,W520)</f>
        <v>5232447221</v>
      </c>
      <c r="AC520" s="409"/>
      <c r="AD520" s="409"/>
      <c r="AE520" s="409"/>
      <c r="AF520" s="409"/>
      <c r="AG520" s="408">
        <f>IF(Q520&gt;=0,IF(Q520&lt;=3,60,IF(Q520&lt;=6,80,IF(Q520&lt;=10,100,120))))</f>
        <v>100</v>
      </c>
      <c r="AH520" s="408"/>
      <c r="AI520" s="408">
        <f>IF(S520&gt;=0,IF(S520&lt;0.5,20,IF(S520&lt;0.75,25,IF(S520&lt;1,30,IF(S520&lt;1.5,35,40)))))</f>
        <v>40</v>
      </c>
      <c r="AJ520" s="408"/>
      <c r="AK520" s="408">
        <f>IF(U520&gt;=1,IF(U520&lt;=5,20,IF(U520&lt;=10,30,40)))</f>
        <v>30</v>
      </c>
      <c r="AL520" s="408"/>
    </row>
    <row r="521" spans="1:38" x14ac:dyDescent="0.25">
      <c r="A521" s="225">
        <v>2</v>
      </c>
      <c r="B521" s="410" t="s">
        <v>714</v>
      </c>
      <c r="C521" s="410"/>
      <c r="D521" s="410"/>
      <c r="E521" s="410"/>
      <c r="F521" s="410"/>
      <c r="G521" s="410"/>
      <c r="H521" s="410"/>
      <c r="I521" s="410"/>
      <c r="J521" s="411">
        <v>0.3</v>
      </c>
      <c r="K521" s="412"/>
      <c r="L521" s="416">
        <v>33736617275.869999</v>
      </c>
      <c r="M521" s="416"/>
      <c r="N521" s="416"/>
      <c r="O521" s="416"/>
      <c r="P521" s="416"/>
      <c r="Q521" s="414">
        <f>+L521/(I$516*J521)</f>
        <v>13.024429796938461</v>
      </c>
      <c r="R521" s="414"/>
      <c r="S521" s="415">
        <v>1960.18</v>
      </c>
      <c r="T521" s="415"/>
      <c r="U521" s="415">
        <v>2</v>
      </c>
      <c r="V521" s="415"/>
      <c r="W521" s="409">
        <v>4867034000</v>
      </c>
      <c r="X521" s="409"/>
      <c r="Y521" s="409"/>
      <c r="Z521" s="409"/>
      <c r="AA521" s="409"/>
      <c r="AB521" s="409">
        <f>+IF(W521&lt;AG$517,AG$517,W521)</f>
        <v>4867034000</v>
      </c>
      <c r="AC521" s="409"/>
      <c r="AD521" s="409"/>
      <c r="AE521" s="409"/>
      <c r="AF521" s="409"/>
      <c r="AG521" s="408">
        <f>IF(Q521&gt;=0,IF(Q521&lt;=3,60,IF(Q521&lt;=6,80,IF(Q521&lt;=10,100,120))))</f>
        <v>120</v>
      </c>
      <c r="AH521" s="408"/>
      <c r="AI521" s="408">
        <f>IF(S521&gt;=0,IF(S521&lt;0.5,20,IF(S521&lt;0.75,25,IF(S521&lt;1,30,IF(S521&lt;1.5,35,40)))))</f>
        <v>40</v>
      </c>
      <c r="AJ521" s="408"/>
      <c r="AK521" s="408">
        <f>IF(U521&gt;=1,IF(U521&lt;=5,20,IF(U521&lt;=10,30,40)))</f>
        <v>20</v>
      </c>
      <c r="AL521" s="408"/>
    </row>
    <row r="522" spans="1:38" x14ac:dyDescent="0.25">
      <c r="A522" s="225"/>
      <c r="B522" s="410"/>
      <c r="C522" s="410"/>
      <c r="D522" s="410"/>
      <c r="E522" s="410"/>
      <c r="F522" s="410"/>
      <c r="G522" s="410"/>
      <c r="H522" s="410"/>
      <c r="I522" s="410"/>
      <c r="J522" s="411"/>
      <c r="K522" s="412"/>
      <c r="L522" s="416"/>
      <c r="M522" s="416"/>
      <c r="N522" s="416"/>
      <c r="O522" s="416"/>
      <c r="P522" s="416"/>
      <c r="Q522" s="414"/>
      <c r="R522" s="414"/>
      <c r="S522" s="415"/>
      <c r="T522" s="415"/>
      <c r="U522" s="415"/>
      <c r="V522" s="415"/>
      <c r="W522" s="409"/>
      <c r="X522" s="409"/>
      <c r="Y522" s="409"/>
      <c r="Z522" s="409"/>
      <c r="AA522" s="409"/>
      <c r="AB522" s="469"/>
      <c r="AC522" s="469"/>
      <c r="AD522" s="469"/>
      <c r="AE522" s="469"/>
      <c r="AF522" s="469"/>
      <c r="AG522" s="408"/>
      <c r="AH522" s="408"/>
      <c r="AI522" s="408"/>
      <c r="AJ522" s="408"/>
      <c r="AK522" s="408"/>
      <c r="AL522" s="408"/>
    </row>
    <row r="523" spans="1:38" ht="15.75" thickBot="1" x14ac:dyDescent="0.3"/>
    <row r="524" spans="1:38" x14ac:dyDescent="0.25">
      <c r="A524" s="417" t="s">
        <v>676</v>
      </c>
      <c r="B524" s="418"/>
      <c r="C524" s="418"/>
      <c r="D524" s="418"/>
      <c r="E524" s="423" t="s">
        <v>677</v>
      </c>
      <c r="F524" s="418"/>
      <c r="G524" s="418"/>
      <c r="H524" s="424"/>
      <c r="I524" s="429" t="s">
        <v>678</v>
      </c>
      <c r="J524" s="430"/>
      <c r="K524" s="430"/>
      <c r="L524" s="430"/>
      <c r="M524" s="430"/>
      <c r="N524" s="430"/>
      <c r="O524" s="430"/>
      <c r="P524" s="431"/>
      <c r="Q524" s="429" t="s">
        <v>679</v>
      </c>
      <c r="R524" s="430"/>
      <c r="S524" s="430"/>
      <c r="T524" s="431"/>
      <c r="U524" s="423" t="s">
        <v>11</v>
      </c>
      <c r="V524" s="418"/>
      <c r="W524" s="418"/>
      <c r="X524" s="424"/>
      <c r="Y524" s="438" t="s">
        <v>680</v>
      </c>
      <c r="Z524" s="438"/>
      <c r="AA524" s="442" t="s">
        <v>681</v>
      </c>
      <c r="AB524" s="442"/>
      <c r="AC524" s="442"/>
      <c r="AD524" s="444" t="s">
        <v>682</v>
      </c>
      <c r="AE524" s="447" t="s">
        <v>683</v>
      </c>
      <c r="AF524" s="447"/>
      <c r="AG524" s="447"/>
      <c r="AH524" s="447"/>
      <c r="AI524" s="447"/>
      <c r="AJ524" s="447"/>
      <c r="AK524" s="447"/>
      <c r="AL524" s="448"/>
    </row>
    <row r="525" spans="1:38" x14ac:dyDescent="0.25">
      <c r="A525" s="419"/>
      <c r="B525" s="420"/>
      <c r="C525" s="420"/>
      <c r="D525" s="420"/>
      <c r="E525" s="425"/>
      <c r="F525" s="420"/>
      <c r="G525" s="420"/>
      <c r="H525" s="426"/>
      <c r="I525" s="432"/>
      <c r="J525" s="433"/>
      <c r="K525" s="433"/>
      <c r="L525" s="433"/>
      <c r="M525" s="433"/>
      <c r="N525" s="433"/>
      <c r="O525" s="433"/>
      <c r="P525" s="434"/>
      <c r="Q525" s="432"/>
      <c r="R525" s="433"/>
      <c r="S525" s="433"/>
      <c r="T525" s="434"/>
      <c r="U525" s="425"/>
      <c r="V525" s="420"/>
      <c r="W525" s="420"/>
      <c r="X525" s="426"/>
      <c r="Y525" s="439"/>
      <c r="Z525" s="439"/>
      <c r="AA525" s="443"/>
      <c r="AB525" s="443"/>
      <c r="AC525" s="443"/>
      <c r="AD525" s="445"/>
      <c r="AE525" s="449" t="s">
        <v>684</v>
      </c>
      <c r="AF525" s="452" t="s">
        <v>685</v>
      </c>
      <c r="AG525" s="452" t="s">
        <v>686</v>
      </c>
      <c r="AH525" s="439" t="s">
        <v>687</v>
      </c>
      <c r="AI525" s="439"/>
      <c r="AJ525" s="439"/>
      <c r="AK525" s="439"/>
      <c r="AL525" s="455"/>
    </row>
    <row r="526" spans="1:38" x14ac:dyDescent="0.25">
      <c r="A526" s="419"/>
      <c r="B526" s="420"/>
      <c r="C526" s="420"/>
      <c r="D526" s="420"/>
      <c r="E526" s="425"/>
      <c r="F526" s="420"/>
      <c r="G526" s="420"/>
      <c r="H526" s="426"/>
      <c r="I526" s="432"/>
      <c r="J526" s="433"/>
      <c r="K526" s="433"/>
      <c r="L526" s="433"/>
      <c r="M526" s="433"/>
      <c r="N526" s="433"/>
      <c r="O526" s="433"/>
      <c r="P526" s="434"/>
      <c r="Q526" s="432"/>
      <c r="R526" s="433"/>
      <c r="S526" s="433"/>
      <c r="T526" s="434"/>
      <c r="U526" s="425"/>
      <c r="V526" s="420"/>
      <c r="W526" s="420"/>
      <c r="X526" s="426"/>
      <c r="Y526" s="439"/>
      <c r="Z526" s="439"/>
      <c r="AA526" s="443"/>
      <c r="AB526" s="443"/>
      <c r="AC526" s="443"/>
      <c r="AD526" s="445"/>
      <c r="AE526" s="449"/>
      <c r="AF526" s="452"/>
      <c r="AG526" s="452"/>
      <c r="AH526" s="439"/>
      <c r="AI526" s="439"/>
      <c r="AJ526" s="439"/>
      <c r="AK526" s="439"/>
      <c r="AL526" s="455"/>
    </row>
    <row r="527" spans="1:38" x14ac:dyDescent="0.25">
      <c r="A527" s="419"/>
      <c r="B527" s="420"/>
      <c r="C527" s="420"/>
      <c r="D527" s="420"/>
      <c r="E527" s="425"/>
      <c r="F527" s="420"/>
      <c r="G527" s="420"/>
      <c r="H527" s="426"/>
      <c r="I527" s="432"/>
      <c r="J527" s="433"/>
      <c r="K527" s="433"/>
      <c r="L527" s="433"/>
      <c r="M527" s="433"/>
      <c r="N527" s="433"/>
      <c r="O527" s="433"/>
      <c r="P527" s="434"/>
      <c r="Q527" s="432"/>
      <c r="R527" s="433"/>
      <c r="S527" s="433"/>
      <c r="T527" s="434"/>
      <c r="U527" s="425"/>
      <c r="V527" s="420"/>
      <c r="W527" s="420"/>
      <c r="X527" s="426"/>
      <c r="Y527" s="439"/>
      <c r="Z527" s="439"/>
      <c r="AA527" s="405" t="s">
        <v>688</v>
      </c>
      <c r="AB527" s="405" t="s">
        <v>689</v>
      </c>
      <c r="AC527" s="405" t="s">
        <v>690</v>
      </c>
      <c r="AD527" s="445"/>
      <c r="AE527" s="449"/>
      <c r="AF527" s="452"/>
      <c r="AG527" s="452"/>
      <c r="AH527" s="439"/>
      <c r="AI527" s="439"/>
      <c r="AJ527" s="439"/>
      <c r="AK527" s="439"/>
      <c r="AL527" s="455"/>
    </row>
    <row r="528" spans="1:38" x14ac:dyDescent="0.25">
      <c r="A528" s="419"/>
      <c r="B528" s="420"/>
      <c r="C528" s="420"/>
      <c r="D528" s="420"/>
      <c r="E528" s="425"/>
      <c r="F528" s="420"/>
      <c r="G528" s="420"/>
      <c r="H528" s="426"/>
      <c r="I528" s="432"/>
      <c r="J528" s="433"/>
      <c r="K528" s="433"/>
      <c r="L528" s="433"/>
      <c r="M528" s="433"/>
      <c r="N528" s="433"/>
      <c r="O528" s="433"/>
      <c r="P528" s="434"/>
      <c r="Q528" s="432"/>
      <c r="R528" s="433"/>
      <c r="S528" s="433"/>
      <c r="T528" s="434"/>
      <c r="U528" s="425"/>
      <c r="V528" s="420"/>
      <c r="W528" s="420"/>
      <c r="X528" s="426"/>
      <c r="Y528" s="440"/>
      <c r="Z528" s="440"/>
      <c r="AA528" s="406"/>
      <c r="AB528" s="406"/>
      <c r="AC528" s="406"/>
      <c r="AD528" s="445"/>
      <c r="AE528" s="450"/>
      <c r="AF528" s="453"/>
      <c r="AG528" s="453"/>
      <c r="AH528" s="440"/>
      <c r="AI528" s="440"/>
      <c r="AJ528" s="440"/>
      <c r="AK528" s="440"/>
      <c r="AL528" s="456"/>
    </row>
    <row r="529" spans="1:38" ht="15.75" thickBot="1" x14ac:dyDescent="0.3">
      <c r="A529" s="421"/>
      <c r="B529" s="422"/>
      <c r="C529" s="422"/>
      <c r="D529" s="422"/>
      <c r="E529" s="427"/>
      <c r="F529" s="422"/>
      <c r="G529" s="422"/>
      <c r="H529" s="428"/>
      <c r="I529" s="435"/>
      <c r="J529" s="436"/>
      <c r="K529" s="436"/>
      <c r="L529" s="436"/>
      <c r="M529" s="436"/>
      <c r="N529" s="436"/>
      <c r="O529" s="436"/>
      <c r="P529" s="437"/>
      <c r="Q529" s="435"/>
      <c r="R529" s="436"/>
      <c r="S529" s="436"/>
      <c r="T529" s="437"/>
      <c r="U529" s="427"/>
      <c r="V529" s="422"/>
      <c r="W529" s="422"/>
      <c r="X529" s="428"/>
      <c r="Y529" s="441"/>
      <c r="Z529" s="441"/>
      <c r="AA529" s="407"/>
      <c r="AB529" s="407"/>
      <c r="AC529" s="407"/>
      <c r="AD529" s="446"/>
      <c r="AE529" s="451"/>
      <c r="AF529" s="454"/>
      <c r="AG529" s="454"/>
      <c r="AH529" s="441"/>
      <c r="AI529" s="441"/>
      <c r="AJ529" s="441"/>
      <c r="AK529" s="441"/>
      <c r="AL529" s="457"/>
    </row>
    <row r="530" spans="1:38" x14ac:dyDescent="0.25">
      <c r="A530" s="226" t="s">
        <v>691</v>
      </c>
      <c r="B530" s="218"/>
      <c r="C530" s="218"/>
      <c r="D530" s="218"/>
      <c r="E530" s="227"/>
      <c r="F530" s="227"/>
      <c r="G530" s="227"/>
      <c r="H530" s="226" t="str">
        <f>+B520</f>
        <v>HECTOR EDUARDO RIOS FUENTES</v>
      </c>
      <c r="I530" s="218"/>
      <c r="J530" s="218"/>
      <c r="K530" s="218"/>
      <c r="L530" s="218"/>
      <c r="M530" s="218"/>
      <c r="N530" s="218"/>
      <c r="O530" s="218"/>
      <c r="P530" s="218"/>
      <c r="Q530" s="218"/>
      <c r="R530" s="218"/>
      <c r="S530" s="227"/>
      <c r="T530" s="227"/>
      <c r="U530" s="227"/>
      <c r="V530" s="227"/>
      <c r="W530" s="227"/>
      <c r="X530" s="227"/>
      <c r="Y530" s="227"/>
      <c r="Z530" s="227"/>
      <c r="AA530" s="228"/>
      <c r="AB530" s="228"/>
      <c r="AC530" s="228"/>
      <c r="AD530" s="229"/>
      <c r="AE530" s="230"/>
      <c r="AF530" s="231"/>
      <c r="AG530" s="231"/>
      <c r="AH530" s="227"/>
      <c r="AI530" s="227"/>
      <c r="AJ530" s="227"/>
      <c r="AK530" s="227"/>
      <c r="AL530" s="227"/>
    </row>
    <row r="531" spans="1:38" ht="39.950000000000003" customHeight="1" x14ac:dyDescent="0.25">
      <c r="A531" s="394" t="s">
        <v>715</v>
      </c>
      <c r="B531" s="394"/>
      <c r="C531" s="394"/>
      <c r="D531" s="394"/>
      <c r="E531" s="394" t="s">
        <v>716</v>
      </c>
      <c r="F531" s="394"/>
      <c r="G531" s="394"/>
      <c r="H531" s="394"/>
      <c r="I531" s="394" t="s">
        <v>717</v>
      </c>
      <c r="J531" s="394"/>
      <c r="K531" s="394"/>
      <c r="L531" s="394"/>
      <c r="M531" s="394"/>
      <c r="N531" s="394"/>
      <c r="O531" s="394"/>
      <c r="P531" s="394"/>
      <c r="Q531" s="396">
        <v>1534218959</v>
      </c>
      <c r="R531" s="397"/>
      <c r="S531" s="397"/>
      <c r="T531" s="398"/>
      <c r="U531" s="399">
        <v>42610</v>
      </c>
      <c r="V531" s="400"/>
      <c r="W531" s="400"/>
      <c r="X531" s="401"/>
      <c r="Y531" s="394">
        <v>180</v>
      </c>
      <c r="Z531" s="394"/>
      <c r="AA531" s="232" t="s">
        <v>697</v>
      </c>
      <c r="AB531" s="232"/>
      <c r="AC531" s="232"/>
      <c r="AD531" s="233">
        <v>1</v>
      </c>
      <c r="AE531" s="233">
        <f>+AF531/Y531</f>
        <v>0.66666666666666663</v>
      </c>
      <c r="AF531" s="234">
        <v>120</v>
      </c>
      <c r="AG531" s="234">
        <f>+Y531-AF531</f>
        <v>60</v>
      </c>
      <c r="AH531" s="390">
        <f>+(Q531/Y531)*AD531*AG531</f>
        <v>511406319.66666663</v>
      </c>
      <c r="AI531" s="390"/>
      <c r="AJ531" s="390"/>
      <c r="AK531" s="390"/>
      <c r="AL531" s="390"/>
    </row>
    <row r="532" spans="1:38" ht="39.950000000000003" customHeight="1" x14ac:dyDescent="0.25">
      <c r="A532" s="394" t="s">
        <v>715</v>
      </c>
      <c r="B532" s="394"/>
      <c r="C532" s="394"/>
      <c r="D532" s="394"/>
      <c r="E532" s="394" t="s">
        <v>718</v>
      </c>
      <c r="F532" s="394"/>
      <c r="G532" s="394"/>
      <c r="H532" s="394"/>
      <c r="I532" s="394" t="s">
        <v>719</v>
      </c>
      <c r="J532" s="394"/>
      <c r="K532" s="394"/>
      <c r="L532" s="394"/>
      <c r="M532" s="394"/>
      <c r="N532" s="394"/>
      <c r="O532" s="394"/>
      <c r="P532" s="394"/>
      <c r="Q532" s="396">
        <v>1274595462</v>
      </c>
      <c r="R532" s="397"/>
      <c r="S532" s="397"/>
      <c r="T532" s="398"/>
      <c r="U532" s="399">
        <v>42610</v>
      </c>
      <c r="V532" s="400"/>
      <c r="W532" s="400"/>
      <c r="X532" s="401"/>
      <c r="Y532" s="394">
        <v>180</v>
      </c>
      <c r="Z532" s="394"/>
      <c r="AA532" s="232" t="s">
        <v>697</v>
      </c>
      <c r="AB532" s="232"/>
      <c r="AC532" s="232"/>
      <c r="AD532" s="233">
        <v>1</v>
      </c>
      <c r="AE532" s="233">
        <f>+AF532/Y532</f>
        <v>0.66666666666666663</v>
      </c>
      <c r="AF532" s="234">
        <v>120</v>
      </c>
      <c r="AG532" s="234">
        <f>+Y532-AF532</f>
        <v>60</v>
      </c>
      <c r="AH532" s="390">
        <f>+(Q532/Y532)*AD532*AG532</f>
        <v>424865154</v>
      </c>
      <c r="AI532" s="390"/>
      <c r="AJ532" s="390"/>
      <c r="AK532" s="390"/>
      <c r="AL532" s="390"/>
    </row>
    <row r="533" spans="1:38" x14ac:dyDescent="0.25">
      <c r="AB533" s="391" t="s">
        <v>693</v>
      </c>
      <c r="AC533" s="391"/>
      <c r="AD533" s="391"/>
      <c r="AE533" s="391"/>
      <c r="AF533" s="391"/>
      <c r="AG533" s="391"/>
      <c r="AH533" s="392">
        <f>SUM(AH531:AL532)</f>
        <v>936271473.66666663</v>
      </c>
      <c r="AI533" s="393"/>
      <c r="AJ533" s="393"/>
      <c r="AK533" s="393"/>
      <c r="AL533" s="393"/>
    </row>
    <row r="534" spans="1:38" x14ac:dyDescent="0.25">
      <c r="A534" s="226" t="s">
        <v>691</v>
      </c>
      <c r="B534" s="218"/>
      <c r="C534" s="218"/>
      <c r="D534" s="218"/>
      <c r="E534" s="227"/>
      <c r="F534" s="227"/>
      <c r="G534" s="227"/>
      <c r="H534" s="226" t="str">
        <f>+B521</f>
        <v>JOSE ALFONSO GRIMALDO CAMAYO</v>
      </c>
      <c r="I534" s="218"/>
      <c r="J534" s="218"/>
      <c r="K534" s="218"/>
      <c r="L534" s="218"/>
      <c r="M534" s="218"/>
      <c r="N534" s="218"/>
      <c r="O534" s="218"/>
      <c r="P534" s="218"/>
      <c r="Q534" s="218"/>
      <c r="R534" s="218"/>
      <c r="S534" s="227"/>
      <c r="T534" s="227"/>
      <c r="U534" s="227"/>
      <c r="V534" s="227"/>
      <c r="W534" s="227"/>
      <c r="X534" s="227"/>
      <c r="Y534" s="227"/>
      <c r="Z534" s="227"/>
      <c r="AA534" s="228"/>
      <c r="AB534" s="228"/>
      <c r="AC534" s="228"/>
      <c r="AD534" s="229"/>
      <c r="AE534" s="230"/>
      <c r="AF534" s="231"/>
      <c r="AG534" s="231"/>
      <c r="AH534" s="227"/>
      <c r="AI534" s="227"/>
      <c r="AJ534" s="227"/>
      <c r="AK534" s="227"/>
      <c r="AL534" s="227"/>
    </row>
    <row r="535" spans="1:38" ht="39.950000000000003" customHeight="1" x14ac:dyDescent="0.25">
      <c r="A535" s="394"/>
      <c r="B535" s="394"/>
      <c r="C535" s="394"/>
      <c r="D535" s="394"/>
      <c r="E535" s="394" t="s">
        <v>720</v>
      </c>
      <c r="F535" s="394"/>
      <c r="G535" s="394"/>
      <c r="H535" s="394"/>
      <c r="I535" s="394"/>
      <c r="J535" s="394"/>
      <c r="K535" s="394"/>
      <c r="L535" s="394"/>
      <c r="M535" s="394"/>
      <c r="N535" s="394"/>
      <c r="O535" s="394"/>
      <c r="P535" s="394"/>
      <c r="Q535" s="396">
        <v>354508261</v>
      </c>
      <c r="R535" s="397"/>
      <c r="S535" s="397"/>
      <c r="T535" s="398"/>
      <c r="U535" s="399" t="s">
        <v>704</v>
      </c>
      <c r="V535" s="400"/>
      <c r="W535" s="400"/>
      <c r="X535" s="401"/>
      <c r="Y535" s="394">
        <v>120</v>
      </c>
      <c r="Z535" s="394"/>
      <c r="AA535" s="232" t="s">
        <v>697</v>
      </c>
      <c r="AB535" s="232"/>
      <c r="AC535" s="232"/>
      <c r="AD535" s="233">
        <v>1</v>
      </c>
      <c r="AE535" s="233">
        <f>+AF535/Y535</f>
        <v>0</v>
      </c>
      <c r="AF535" s="234">
        <v>0</v>
      </c>
      <c r="AG535" s="234">
        <f>+Y535-AF535</f>
        <v>120</v>
      </c>
      <c r="AH535" s="390">
        <f>+(Q535/Y535)*AD535*AG535</f>
        <v>354508261</v>
      </c>
      <c r="AI535" s="390"/>
      <c r="AJ535" s="390"/>
      <c r="AK535" s="390"/>
      <c r="AL535" s="390"/>
    </row>
    <row r="536" spans="1:38" ht="39.950000000000003" customHeight="1" x14ac:dyDescent="0.25">
      <c r="A536" s="394"/>
      <c r="B536" s="394"/>
      <c r="C536" s="394"/>
      <c r="D536" s="394"/>
      <c r="E536" s="394" t="s">
        <v>721</v>
      </c>
      <c r="F536" s="394"/>
      <c r="G536" s="394"/>
      <c r="H536" s="394"/>
      <c r="I536" s="394"/>
      <c r="J536" s="394"/>
      <c r="K536" s="394"/>
      <c r="L536" s="394"/>
      <c r="M536" s="394"/>
      <c r="N536" s="394"/>
      <c r="O536" s="394"/>
      <c r="P536" s="394"/>
      <c r="Q536" s="396">
        <v>318914310</v>
      </c>
      <c r="R536" s="397"/>
      <c r="S536" s="397"/>
      <c r="T536" s="398"/>
      <c r="U536" s="399">
        <v>42656</v>
      </c>
      <c r="V536" s="400"/>
      <c r="W536" s="400"/>
      <c r="X536" s="401"/>
      <c r="Y536" s="394">
        <v>90</v>
      </c>
      <c r="Z536" s="394"/>
      <c r="AA536" s="232" t="s">
        <v>697</v>
      </c>
      <c r="AB536" s="232"/>
      <c r="AC536" s="232"/>
      <c r="AD536" s="233">
        <v>1</v>
      </c>
      <c r="AE536" s="233">
        <f>+AF536/Y536</f>
        <v>1</v>
      </c>
      <c r="AF536" s="234">
        <v>90</v>
      </c>
      <c r="AG536" s="234">
        <f>+Y536-AF536</f>
        <v>0</v>
      </c>
      <c r="AH536" s="390">
        <f>+(Q536/Y536)*AD536*AG536</f>
        <v>0</v>
      </c>
      <c r="AI536" s="390"/>
      <c r="AJ536" s="390"/>
      <c r="AK536" s="390"/>
      <c r="AL536" s="390"/>
    </row>
    <row r="537" spans="1:38" ht="39.950000000000003" customHeight="1" x14ac:dyDescent="0.25">
      <c r="A537" s="394"/>
      <c r="B537" s="394"/>
      <c r="C537" s="394"/>
      <c r="D537" s="394"/>
      <c r="E537" s="394" t="s">
        <v>722</v>
      </c>
      <c r="F537" s="394"/>
      <c r="G537" s="394"/>
      <c r="H537" s="394"/>
      <c r="I537" s="394"/>
      <c r="J537" s="394"/>
      <c r="K537" s="394"/>
      <c r="L537" s="394"/>
      <c r="M537" s="394"/>
      <c r="N537" s="394"/>
      <c r="O537" s="394"/>
      <c r="P537" s="394"/>
      <c r="Q537" s="396">
        <v>530000000</v>
      </c>
      <c r="R537" s="397"/>
      <c r="S537" s="397"/>
      <c r="T537" s="398"/>
      <c r="U537" s="399">
        <v>42821</v>
      </c>
      <c r="V537" s="400"/>
      <c r="W537" s="400"/>
      <c r="X537" s="401"/>
      <c r="Y537" s="394">
        <v>150</v>
      </c>
      <c r="Z537" s="394"/>
      <c r="AA537" s="232" t="s">
        <v>697</v>
      </c>
      <c r="AB537" s="232"/>
      <c r="AC537" s="232"/>
      <c r="AD537" s="233">
        <v>1</v>
      </c>
      <c r="AE537" s="233">
        <f>+AF537/Y537</f>
        <v>0.92666666666666664</v>
      </c>
      <c r="AF537" s="234">
        <v>139</v>
      </c>
      <c r="AG537" s="234">
        <f>+Y537-AF537</f>
        <v>11</v>
      </c>
      <c r="AH537" s="390">
        <f>+(Q537/Y537)*AD537*AG537</f>
        <v>38866666.666666672</v>
      </c>
      <c r="AI537" s="390"/>
      <c r="AJ537" s="390"/>
      <c r="AK537" s="390"/>
      <c r="AL537" s="390"/>
    </row>
    <row r="538" spans="1:38" ht="39.950000000000003" customHeight="1" x14ac:dyDescent="0.25">
      <c r="A538" s="394"/>
      <c r="B538" s="394"/>
      <c r="C538" s="394"/>
      <c r="D538" s="394"/>
      <c r="E538" s="394" t="s">
        <v>723</v>
      </c>
      <c r="F538" s="394"/>
      <c r="G538" s="394"/>
      <c r="H538" s="394"/>
      <c r="I538" s="394"/>
      <c r="J538" s="394"/>
      <c r="K538" s="394"/>
      <c r="L538" s="394"/>
      <c r="M538" s="394"/>
      <c r="N538" s="394"/>
      <c r="O538" s="394"/>
      <c r="P538" s="394"/>
      <c r="Q538" s="396">
        <v>156000000</v>
      </c>
      <c r="R538" s="397"/>
      <c r="S538" s="397"/>
      <c r="T538" s="398"/>
      <c r="U538" s="399">
        <v>42794</v>
      </c>
      <c r="V538" s="400"/>
      <c r="W538" s="400"/>
      <c r="X538" s="401"/>
      <c r="Y538" s="394">
        <v>150</v>
      </c>
      <c r="Z538" s="394"/>
      <c r="AA538" s="232" t="s">
        <v>697</v>
      </c>
      <c r="AB538" s="232"/>
      <c r="AC538" s="232"/>
      <c r="AD538" s="233">
        <v>1</v>
      </c>
      <c r="AE538" s="233">
        <f>+AF538/Y538</f>
        <v>1</v>
      </c>
      <c r="AF538" s="234">
        <v>150</v>
      </c>
      <c r="AG538" s="234">
        <f>+Y538-AF538</f>
        <v>0</v>
      </c>
      <c r="AH538" s="390">
        <f>+(Q538/Y538)*AD538*AG538</f>
        <v>0</v>
      </c>
      <c r="AI538" s="390"/>
      <c r="AJ538" s="390"/>
      <c r="AK538" s="390"/>
      <c r="AL538" s="390"/>
    </row>
    <row r="539" spans="1:38" ht="39.950000000000003" customHeight="1" x14ac:dyDescent="0.25">
      <c r="A539" s="394"/>
      <c r="B539" s="394"/>
      <c r="C539" s="394"/>
      <c r="D539" s="394"/>
      <c r="E539" s="394" t="s">
        <v>724</v>
      </c>
      <c r="F539" s="394"/>
      <c r="G539" s="394"/>
      <c r="H539" s="394"/>
      <c r="I539" s="394"/>
      <c r="J539" s="394"/>
      <c r="K539" s="394"/>
      <c r="L539" s="394"/>
      <c r="M539" s="394"/>
      <c r="N539" s="394"/>
      <c r="O539" s="394"/>
      <c r="P539" s="394"/>
      <c r="Q539" s="396">
        <v>98000000</v>
      </c>
      <c r="R539" s="397"/>
      <c r="S539" s="397"/>
      <c r="T539" s="398"/>
      <c r="U539" s="399">
        <v>42942</v>
      </c>
      <c r="V539" s="400"/>
      <c r="W539" s="400"/>
      <c r="X539" s="401"/>
      <c r="Y539" s="394">
        <v>90</v>
      </c>
      <c r="Z539" s="394"/>
      <c r="AA539" s="232" t="s">
        <v>697</v>
      </c>
      <c r="AB539" s="232"/>
      <c r="AC539" s="232"/>
      <c r="AD539" s="233">
        <v>1</v>
      </c>
      <c r="AE539" s="233">
        <f>+AF539/Y539</f>
        <v>0.22222222222222221</v>
      </c>
      <c r="AF539" s="234">
        <v>20</v>
      </c>
      <c r="AG539" s="234">
        <f>+Y539-AF539</f>
        <v>70</v>
      </c>
      <c r="AH539" s="390">
        <f>+(Q539/Y539)*AD539*AG539</f>
        <v>76222222.222222224</v>
      </c>
      <c r="AI539" s="390"/>
      <c r="AJ539" s="390"/>
      <c r="AK539" s="390"/>
      <c r="AL539" s="390"/>
    </row>
    <row r="540" spans="1:38" x14ac:dyDescent="0.25">
      <c r="A540" s="394"/>
      <c r="B540" s="394"/>
      <c r="C540" s="394"/>
      <c r="D540" s="394"/>
      <c r="E540" s="394"/>
      <c r="F540" s="394"/>
      <c r="G540" s="394"/>
      <c r="H540" s="394"/>
      <c r="I540" s="394"/>
      <c r="J540" s="394"/>
      <c r="K540" s="394"/>
      <c r="L540" s="394"/>
      <c r="M540" s="394"/>
      <c r="N540" s="394"/>
      <c r="O540" s="394"/>
      <c r="P540" s="394"/>
      <c r="Q540" s="396"/>
      <c r="R540" s="397"/>
      <c r="S540" s="397"/>
      <c r="T540" s="398"/>
      <c r="U540" s="399"/>
      <c r="V540" s="400"/>
      <c r="W540" s="400"/>
      <c r="X540" s="401"/>
      <c r="Y540" s="394"/>
      <c r="Z540" s="394"/>
      <c r="AA540" s="232"/>
      <c r="AB540" s="232"/>
      <c r="AC540" s="232"/>
      <c r="AD540" s="233"/>
      <c r="AE540" s="233"/>
      <c r="AF540" s="234"/>
      <c r="AG540" s="234"/>
      <c r="AH540" s="390"/>
      <c r="AI540" s="390"/>
      <c r="AJ540" s="390"/>
      <c r="AK540" s="390"/>
      <c r="AL540" s="390"/>
    </row>
    <row r="541" spans="1:38" x14ac:dyDescent="0.25">
      <c r="AB541" s="391" t="s">
        <v>693</v>
      </c>
      <c r="AC541" s="391"/>
      <c r="AD541" s="391"/>
      <c r="AE541" s="391"/>
      <c r="AF541" s="391"/>
      <c r="AG541" s="391"/>
      <c r="AH541" s="392">
        <f>SUM(AH535:AL540)</f>
        <v>469597149.8888889</v>
      </c>
      <c r="AI541" s="393"/>
      <c r="AJ541" s="393"/>
      <c r="AK541" s="393"/>
      <c r="AL541" s="393"/>
    </row>
    <row r="542" spans="1:38" ht="15.75" thickBot="1" x14ac:dyDescent="0.3"/>
    <row r="543" spans="1:38" ht="15.75" thickBot="1" x14ac:dyDescent="0.3">
      <c r="A543" s="236" t="s">
        <v>698</v>
      </c>
      <c r="F543" s="236" t="str">
        <f>+B520</f>
        <v>HECTOR EDUARDO RIOS FUENTES</v>
      </c>
      <c r="M543" s="236" t="s">
        <v>699</v>
      </c>
      <c r="T543" s="237" t="s">
        <v>699</v>
      </c>
      <c r="U543" s="385">
        <f>+AB520*((AG520+AI520+AK520)/100)-AH533</f>
        <v>7958888802.0333319</v>
      </c>
      <c r="V543" s="386"/>
      <c r="W543" s="386"/>
      <c r="X543" s="386"/>
      <c r="Y543" s="386"/>
      <c r="Z543" s="387"/>
    </row>
    <row r="544" spans="1:38" ht="15.75" thickBot="1" x14ac:dyDescent="0.3">
      <c r="T544" s="237"/>
    </row>
    <row r="545" spans="1:38" ht="15.75" thickBot="1" x14ac:dyDescent="0.3">
      <c r="A545" s="236" t="s">
        <v>698</v>
      </c>
      <c r="F545" s="236" t="str">
        <f>+B521</f>
        <v>JOSE ALFONSO GRIMALDO CAMAYO</v>
      </c>
      <c r="M545" s="236" t="s">
        <v>699</v>
      </c>
      <c r="T545" s="237" t="s">
        <v>699</v>
      </c>
      <c r="U545" s="385">
        <f>+AB521*((AG521+AI521+AK521)/100)-AH541</f>
        <v>8291064050.1111107</v>
      </c>
      <c r="V545" s="386"/>
      <c r="W545" s="386"/>
      <c r="X545" s="386"/>
      <c r="Y545" s="386"/>
      <c r="Z545" s="387"/>
    </row>
    <row r="546" spans="1:38" ht="15.75" thickBot="1" x14ac:dyDescent="0.3">
      <c r="T546" s="237"/>
    </row>
    <row r="547" spans="1:38" ht="15.75" thickBot="1" x14ac:dyDescent="0.3">
      <c r="A547" s="236" t="s">
        <v>698</v>
      </c>
      <c r="F547" s="236" t="str">
        <f>+A513</f>
        <v>CONSORCIO R Y G</v>
      </c>
      <c r="M547" s="236" t="s">
        <v>699</v>
      </c>
      <c r="T547" s="237" t="s">
        <v>699</v>
      </c>
      <c r="U547" s="385">
        <f>SUM(U543:Z546)</f>
        <v>16249952852.144444</v>
      </c>
      <c r="V547" s="386"/>
      <c r="W547" s="386"/>
      <c r="X547" s="386"/>
      <c r="Y547" s="386"/>
      <c r="Z547" s="387"/>
      <c r="AB547" s="388" t="str">
        <f>+IF(AG516&lt;=U547,"CUMPLE","NO CUMPLE")</f>
        <v>CUMPLE</v>
      </c>
      <c r="AC547" s="388"/>
      <c r="AD547" s="388"/>
    </row>
    <row r="549" spans="1:38" x14ac:dyDescent="0.25">
      <c r="A549" s="468" t="s">
        <v>654</v>
      </c>
      <c r="B549" s="468"/>
      <c r="C549" s="468"/>
      <c r="D549" s="468"/>
      <c r="E549" s="468"/>
      <c r="F549" s="468"/>
      <c r="G549" s="468"/>
      <c r="H549" s="468"/>
      <c r="I549" s="468"/>
      <c r="J549" s="468"/>
      <c r="K549" s="468"/>
      <c r="L549" s="468"/>
      <c r="M549" s="468"/>
      <c r="N549" s="468"/>
      <c r="O549" s="468"/>
      <c r="P549" s="468"/>
      <c r="Q549" s="468"/>
      <c r="R549" s="468"/>
      <c r="S549" s="468"/>
      <c r="T549" s="468"/>
      <c r="U549" s="468"/>
      <c r="V549" s="468"/>
      <c r="W549" s="468"/>
      <c r="X549" s="468"/>
      <c r="Y549" s="468"/>
      <c r="Z549" s="468"/>
      <c r="AA549" s="468"/>
      <c r="AB549" s="468"/>
      <c r="AC549" s="468"/>
      <c r="AD549" s="468"/>
      <c r="AE549" s="468"/>
      <c r="AF549" s="468"/>
      <c r="AG549" s="468"/>
      <c r="AH549" s="468"/>
      <c r="AI549" s="468"/>
      <c r="AJ549" s="468"/>
      <c r="AK549" s="468"/>
      <c r="AL549" s="468"/>
    </row>
    <row r="550" spans="1:38" x14ac:dyDescent="0.25">
      <c r="A550" s="468">
        <v>15</v>
      </c>
      <c r="B550" s="468"/>
      <c r="C550" s="468"/>
      <c r="D550" s="468"/>
      <c r="E550" s="468"/>
      <c r="F550" s="468"/>
      <c r="G550" s="468"/>
      <c r="H550" s="468"/>
      <c r="I550" s="468"/>
      <c r="J550" s="468"/>
      <c r="K550" s="468"/>
      <c r="L550" s="468"/>
      <c r="M550" s="468"/>
      <c r="N550" s="468"/>
      <c r="O550" s="468"/>
      <c r="P550" s="468"/>
      <c r="Q550" s="468"/>
      <c r="R550" s="468"/>
      <c r="S550" s="468"/>
      <c r="T550" s="468"/>
      <c r="U550" s="468"/>
      <c r="V550" s="468"/>
      <c r="W550" s="468"/>
      <c r="X550" s="468"/>
      <c r="Y550" s="468"/>
      <c r="Z550" s="468"/>
      <c r="AA550" s="468"/>
      <c r="AB550" s="468"/>
      <c r="AC550" s="468"/>
      <c r="AD550" s="468"/>
      <c r="AE550" s="468"/>
      <c r="AF550" s="468"/>
      <c r="AG550" s="468"/>
      <c r="AH550" s="468"/>
      <c r="AI550" s="468"/>
      <c r="AJ550" s="468"/>
      <c r="AK550" s="468"/>
      <c r="AL550" s="468"/>
    </row>
    <row r="551" spans="1:38" x14ac:dyDescent="0.25">
      <c r="A551" s="410" t="s">
        <v>55</v>
      </c>
      <c r="B551" s="410"/>
      <c r="C551" s="410"/>
      <c r="D551" s="410"/>
      <c r="E551" s="410"/>
      <c r="F551" s="410"/>
      <c r="G551" s="410"/>
      <c r="H551" s="410"/>
      <c r="I551" s="410"/>
      <c r="J551" s="410"/>
      <c r="K551" s="410"/>
      <c r="L551" s="410"/>
      <c r="M551" s="410"/>
      <c r="N551" s="410"/>
      <c r="O551" s="410"/>
      <c r="P551" s="410"/>
      <c r="Q551" s="410"/>
      <c r="R551" s="410"/>
      <c r="S551" s="410"/>
      <c r="T551" s="410"/>
      <c r="U551" s="410"/>
      <c r="V551" s="410"/>
      <c r="W551" s="410"/>
      <c r="X551" s="410"/>
      <c r="Y551" s="410"/>
      <c r="Z551" s="410"/>
      <c r="AA551" s="410"/>
      <c r="AB551" s="410"/>
      <c r="AC551" s="410"/>
      <c r="AD551" s="410"/>
      <c r="AE551" s="410"/>
      <c r="AF551" s="410"/>
      <c r="AG551" s="410"/>
      <c r="AH551" s="410"/>
      <c r="AI551" s="410"/>
      <c r="AJ551" s="410"/>
      <c r="AK551" s="410"/>
      <c r="AL551" s="410"/>
    </row>
    <row r="552" spans="1:38" x14ac:dyDescent="0.25">
      <c r="A552" s="410" t="s">
        <v>725</v>
      </c>
      <c r="B552" s="410"/>
      <c r="C552" s="410"/>
      <c r="D552" s="410"/>
      <c r="E552" s="410"/>
      <c r="F552" s="410"/>
      <c r="G552" s="410"/>
      <c r="H552" s="410"/>
      <c r="I552" s="410"/>
      <c r="J552" s="410"/>
      <c r="K552" s="410"/>
      <c r="L552" s="410"/>
      <c r="M552" s="410"/>
      <c r="N552" s="410"/>
      <c r="O552" s="410"/>
      <c r="P552" s="410"/>
      <c r="Q552" s="410"/>
      <c r="R552" s="410"/>
      <c r="S552" s="410"/>
      <c r="T552" s="410"/>
      <c r="U552" s="410"/>
      <c r="V552" s="410"/>
      <c r="W552" s="410"/>
      <c r="X552" s="410"/>
      <c r="Y552" s="410"/>
      <c r="Z552" s="410"/>
      <c r="AA552" s="410"/>
      <c r="AB552" s="410"/>
      <c r="AC552" s="410"/>
      <c r="AD552" s="410"/>
      <c r="AE552" s="410"/>
      <c r="AF552" s="410"/>
      <c r="AG552" s="410"/>
      <c r="AH552" s="410"/>
      <c r="AI552" s="410"/>
      <c r="AJ552" s="410"/>
      <c r="AK552" s="410"/>
      <c r="AL552" s="410"/>
    </row>
    <row r="554" spans="1:38" s="217" customFormat="1" ht="30" customHeight="1" x14ac:dyDescent="0.2">
      <c r="A554" s="463" t="s">
        <v>655</v>
      </c>
      <c r="B554" s="463"/>
      <c r="C554" s="463"/>
      <c r="D554" s="463"/>
      <c r="E554" s="463"/>
      <c r="F554" s="463"/>
      <c r="G554" s="463"/>
      <c r="H554" s="463"/>
      <c r="I554" s="464">
        <v>8634189187</v>
      </c>
      <c r="J554" s="464"/>
      <c r="K554" s="464"/>
      <c r="L554" s="464"/>
      <c r="M554" s="464"/>
      <c r="N554" s="464"/>
      <c r="O554" s="439" t="s">
        <v>656</v>
      </c>
      <c r="P554" s="439"/>
      <c r="Q554" s="439"/>
      <c r="R554" s="439"/>
      <c r="S554" s="439"/>
      <c r="T554" s="439"/>
      <c r="U554" s="443">
        <v>12</v>
      </c>
      <c r="V554" s="443"/>
      <c r="W554" s="443"/>
      <c r="X554" s="443"/>
      <c r="Y554" s="439" t="s">
        <v>657</v>
      </c>
      <c r="Z554" s="439"/>
      <c r="AA554" s="439"/>
      <c r="AB554" s="439"/>
      <c r="AC554" s="439"/>
      <c r="AD554" s="439"/>
      <c r="AE554" s="439"/>
      <c r="AF554" s="439"/>
      <c r="AG554" s="464">
        <f>IF(U554&gt;12,(I554-I555)/U554*12,I554-I555)</f>
        <v>8634189187</v>
      </c>
      <c r="AH554" s="464"/>
      <c r="AI554" s="464"/>
      <c r="AJ554" s="464"/>
      <c r="AK554" s="464"/>
      <c r="AL554" s="464"/>
    </row>
    <row r="555" spans="1:38" s="217" customFormat="1" ht="30" customHeight="1" x14ac:dyDescent="0.2">
      <c r="A555" s="463" t="s">
        <v>658</v>
      </c>
      <c r="B555" s="463"/>
      <c r="C555" s="463"/>
      <c r="D555" s="463"/>
      <c r="E555" s="463"/>
      <c r="F555" s="463"/>
      <c r="G555" s="463"/>
      <c r="H555" s="463"/>
      <c r="I555" s="464">
        <v>0</v>
      </c>
      <c r="J555" s="464"/>
      <c r="K555" s="464"/>
      <c r="L555" s="464"/>
      <c r="M555" s="464"/>
      <c r="N555" s="464"/>
      <c r="O555" s="439" t="s">
        <v>659</v>
      </c>
      <c r="P555" s="439"/>
      <c r="Q555" s="439"/>
      <c r="R555" s="439"/>
      <c r="S555" s="439"/>
      <c r="T555" s="439"/>
      <c r="U555" s="464">
        <v>2974.7</v>
      </c>
      <c r="V555" s="464"/>
      <c r="W555" s="464"/>
      <c r="X555" s="464"/>
      <c r="Y555" s="443" t="s">
        <v>660</v>
      </c>
      <c r="Z555" s="443"/>
      <c r="AA555" s="443"/>
      <c r="AB555" s="443"/>
      <c r="AC555" s="443"/>
      <c r="AD555" s="443"/>
      <c r="AE555" s="443"/>
      <c r="AF555" s="443"/>
      <c r="AG555" s="465">
        <f>U555*125000</f>
        <v>371837500</v>
      </c>
      <c r="AH555" s="466"/>
      <c r="AI555" s="466"/>
      <c r="AJ555" s="466"/>
      <c r="AK555" s="466"/>
      <c r="AL555" s="467"/>
    </row>
    <row r="556" spans="1:38" s="222" customFormat="1" ht="7.5" customHeight="1" x14ac:dyDescent="0.25">
      <c r="A556" s="218"/>
      <c r="B556" s="218"/>
      <c r="C556" s="218"/>
      <c r="D556" s="218"/>
      <c r="E556" s="218"/>
      <c r="F556" s="218"/>
      <c r="G556" s="219"/>
      <c r="H556" s="219"/>
      <c r="I556" s="219"/>
      <c r="J556" s="219"/>
      <c r="K556" s="219"/>
      <c r="L556" s="219"/>
      <c r="M556" s="220"/>
      <c r="N556" s="220"/>
      <c r="O556" s="220"/>
      <c r="P556" s="220"/>
      <c r="Q556" s="220"/>
      <c r="R556" s="218"/>
      <c r="S556" s="220"/>
      <c r="T556" s="220"/>
      <c r="U556" s="220"/>
      <c r="V556" s="220"/>
      <c r="W556" s="220"/>
      <c r="X556" s="221"/>
      <c r="Y556" s="221"/>
      <c r="Z556" s="220"/>
      <c r="AA556" s="220"/>
      <c r="AB556" s="220"/>
      <c r="AC556" s="220"/>
      <c r="AD556" s="220"/>
      <c r="AE556" s="220"/>
      <c r="AF556" s="220"/>
      <c r="AG556" s="219"/>
      <c r="AH556" s="219"/>
      <c r="AI556" s="219"/>
      <c r="AJ556" s="219"/>
      <c r="AK556" s="219"/>
      <c r="AL556" s="219"/>
    </row>
    <row r="557" spans="1:38" s="224" customFormat="1" ht="75" customHeight="1" x14ac:dyDescent="0.25">
      <c r="A557" s="223" t="s">
        <v>661</v>
      </c>
      <c r="B557" s="443" t="s">
        <v>662</v>
      </c>
      <c r="C557" s="443"/>
      <c r="D557" s="443"/>
      <c r="E557" s="443"/>
      <c r="F557" s="443"/>
      <c r="G557" s="443"/>
      <c r="H557" s="443"/>
      <c r="I557" s="443"/>
      <c r="J557" s="458" t="s">
        <v>663</v>
      </c>
      <c r="K557" s="459"/>
      <c r="L557" s="460" t="s">
        <v>664</v>
      </c>
      <c r="M557" s="460"/>
      <c r="N557" s="460"/>
      <c r="O557" s="460"/>
      <c r="P557" s="460"/>
      <c r="Q557" s="461" t="s">
        <v>665</v>
      </c>
      <c r="R557" s="461"/>
      <c r="S557" s="439" t="s">
        <v>666</v>
      </c>
      <c r="T557" s="439"/>
      <c r="U557" s="461" t="s">
        <v>667</v>
      </c>
      <c r="V557" s="461"/>
      <c r="W557" s="439" t="s">
        <v>668</v>
      </c>
      <c r="X557" s="439"/>
      <c r="Y557" s="439"/>
      <c r="Z557" s="439"/>
      <c r="AA557" s="439"/>
      <c r="AB557" s="439" t="s">
        <v>669</v>
      </c>
      <c r="AC557" s="439"/>
      <c r="AD557" s="439"/>
      <c r="AE557" s="439"/>
      <c r="AF557" s="439"/>
      <c r="AG557" s="462" t="s">
        <v>670</v>
      </c>
      <c r="AH557" s="462"/>
      <c r="AI557" s="462" t="s">
        <v>671</v>
      </c>
      <c r="AJ557" s="462"/>
      <c r="AK557" s="462" t="s">
        <v>672</v>
      </c>
      <c r="AL557" s="462"/>
    </row>
    <row r="558" spans="1:38" x14ac:dyDescent="0.25">
      <c r="A558" s="225">
        <v>1</v>
      </c>
      <c r="B558" s="410" t="s">
        <v>726</v>
      </c>
      <c r="C558" s="410"/>
      <c r="D558" s="410"/>
      <c r="E558" s="410"/>
      <c r="F558" s="410"/>
      <c r="G558" s="410"/>
      <c r="H558" s="410"/>
      <c r="I558" s="410"/>
      <c r="J558" s="411">
        <v>0.5</v>
      </c>
      <c r="K558" s="412"/>
      <c r="L558" s="416">
        <v>124208287425.24001</v>
      </c>
      <c r="M558" s="416"/>
      <c r="N558" s="416"/>
      <c r="O558" s="416"/>
      <c r="P558" s="416"/>
      <c r="Q558" s="414">
        <f>+L558/(I$554*J558)</f>
        <v>28.771268438790582</v>
      </c>
      <c r="R558" s="414"/>
      <c r="S558" s="415">
        <v>20.88</v>
      </c>
      <c r="T558" s="415"/>
      <c r="U558" s="415">
        <v>11</v>
      </c>
      <c r="V558" s="415"/>
      <c r="W558" s="409">
        <v>29614572000</v>
      </c>
      <c r="X558" s="409"/>
      <c r="Y558" s="409"/>
      <c r="Z558" s="409"/>
      <c r="AA558" s="409"/>
      <c r="AB558" s="409">
        <f>+IF(W558&lt;AG$555,AG$555,W558)</f>
        <v>29614572000</v>
      </c>
      <c r="AC558" s="409"/>
      <c r="AD558" s="409"/>
      <c r="AE558" s="409"/>
      <c r="AF558" s="409"/>
      <c r="AG558" s="408">
        <f>IF(Q558&gt;=0,IF(Q558&lt;=3,60,IF(Q558&lt;=6,80,IF(Q558&lt;=10,100,120))))</f>
        <v>120</v>
      </c>
      <c r="AH558" s="408"/>
      <c r="AI558" s="408">
        <f>IF(S558&gt;=0,IF(S558&lt;0.5,20,IF(S558&lt;0.75,25,IF(S558&lt;1,30,IF(S558&lt;1.5,35,40)))))</f>
        <v>40</v>
      </c>
      <c r="AJ558" s="408"/>
      <c r="AK558" s="408">
        <f>IF(U558&gt;=1,IF(U558&lt;=5,20,IF(U558&lt;=10,30,40)))</f>
        <v>40</v>
      </c>
      <c r="AL558" s="408"/>
    </row>
    <row r="559" spans="1:38" x14ac:dyDescent="0.25">
      <c r="A559" s="225">
        <v>2</v>
      </c>
      <c r="B559" s="410" t="s">
        <v>727</v>
      </c>
      <c r="C559" s="410"/>
      <c r="D559" s="410"/>
      <c r="E559" s="410"/>
      <c r="F559" s="410"/>
      <c r="G559" s="410"/>
      <c r="H559" s="410"/>
      <c r="I559" s="410"/>
      <c r="J559" s="411">
        <v>0.5</v>
      </c>
      <c r="K559" s="412"/>
      <c r="L559" s="416">
        <v>167240373212.70001</v>
      </c>
      <c r="M559" s="416"/>
      <c r="N559" s="416"/>
      <c r="O559" s="416"/>
      <c r="P559" s="416"/>
      <c r="Q559" s="414">
        <f>+L559/(I$554*J559)</f>
        <v>38.739103253494648</v>
      </c>
      <c r="R559" s="414"/>
      <c r="S559" s="415">
        <v>77.59</v>
      </c>
      <c r="T559" s="415"/>
      <c r="U559" s="415">
        <v>11</v>
      </c>
      <c r="V559" s="415"/>
      <c r="W559" s="409">
        <v>21364954714</v>
      </c>
      <c r="X559" s="409"/>
      <c r="Y559" s="409"/>
      <c r="Z559" s="409"/>
      <c r="AA559" s="409"/>
      <c r="AB559" s="409">
        <f>+IF(W559&lt;AG$555,AG$555,W559)</f>
        <v>21364954714</v>
      </c>
      <c r="AC559" s="409"/>
      <c r="AD559" s="409"/>
      <c r="AE559" s="409"/>
      <c r="AF559" s="409"/>
      <c r="AG559" s="408">
        <f>IF(Q559&gt;=0,IF(Q559&lt;=3,60,IF(Q559&lt;=6,80,IF(Q559&lt;=10,100,120))))</f>
        <v>120</v>
      </c>
      <c r="AH559" s="408"/>
      <c r="AI559" s="408">
        <f>IF(S559&gt;=0,IF(S559&lt;0.5,20,IF(S559&lt;0.75,25,IF(S559&lt;1,30,IF(S559&lt;1.5,35,40)))))</f>
        <v>40</v>
      </c>
      <c r="AJ559" s="408"/>
      <c r="AK559" s="408">
        <f>IF(U559&gt;=1,IF(U559&lt;=5,20,IF(U559&lt;=10,30,40)))</f>
        <v>40</v>
      </c>
      <c r="AL559" s="408"/>
    </row>
    <row r="560" spans="1:38" x14ac:dyDescent="0.25">
      <c r="A560" s="225"/>
      <c r="B560" s="410"/>
      <c r="C560" s="410"/>
      <c r="D560" s="410"/>
      <c r="E560" s="410"/>
      <c r="F560" s="410"/>
      <c r="G560" s="410"/>
      <c r="H560" s="410"/>
      <c r="I560" s="410"/>
      <c r="J560" s="411"/>
      <c r="K560" s="412"/>
      <c r="L560" s="416"/>
      <c r="M560" s="416"/>
      <c r="N560" s="416"/>
      <c r="O560" s="416"/>
      <c r="P560" s="416"/>
      <c r="Q560" s="414"/>
      <c r="R560" s="414"/>
      <c r="S560" s="415"/>
      <c r="T560" s="415"/>
      <c r="U560" s="415"/>
      <c r="V560" s="415"/>
      <c r="W560" s="409"/>
      <c r="X560" s="409"/>
      <c r="Y560" s="409"/>
      <c r="Z560" s="409"/>
      <c r="AA560" s="409"/>
      <c r="AB560" s="469"/>
      <c r="AC560" s="469"/>
      <c r="AD560" s="469"/>
      <c r="AE560" s="469"/>
      <c r="AF560" s="469"/>
      <c r="AG560" s="408"/>
      <c r="AH560" s="408"/>
      <c r="AI560" s="408"/>
      <c r="AJ560" s="408"/>
      <c r="AK560" s="408"/>
      <c r="AL560" s="408"/>
    </row>
    <row r="561" spans="1:38" ht="15.75" thickBot="1" x14ac:dyDescent="0.3"/>
    <row r="562" spans="1:38" x14ac:dyDescent="0.25">
      <c r="A562" s="417" t="s">
        <v>676</v>
      </c>
      <c r="B562" s="418"/>
      <c r="C562" s="418"/>
      <c r="D562" s="418"/>
      <c r="E562" s="423" t="s">
        <v>677</v>
      </c>
      <c r="F562" s="418"/>
      <c r="G562" s="418"/>
      <c r="H562" s="424"/>
      <c r="I562" s="429" t="s">
        <v>678</v>
      </c>
      <c r="J562" s="430"/>
      <c r="K562" s="430"/>
      <c r="L562" s="430"/>
      <c r="M562" s="430"/>
      <c r="N562" s="430"/>
      <c r="O562" s="430"/>
      <c r="P562" s="431"/>
      <c r="Q562" s="429" t="s">
        <v>679</v>
      </c>
      <c r="R562" s="430"/>
      <c r="S562" s="430"/>
      <c r="T562" s="431"/>
      <c r="U562" s="423" t="s">
        <v>11</v>
      </c>
      <c r="V562" s="418"/>
      <c r="W562" s="418"/>
      <c r="X562" s="424"/>
      <c r="Y562" s="438" t="s">
        <v>680</v>
      </c>
      <c r="Z562" s="438"/>
      <c r="AA562" s="442" t="s">
        <v>681</v>
      </c>
      <c r="AB562" s="442"/>
      <c r="AC562" s="442"/>
      <c r="AD562" s="444" t="s">
        <v>682</v>
      </c>
      <c r="AE562" s="447" t="s">
        <v>683</v>
      </c>
      <c r="AF562" s="447"/>
      <c r="AG562" s="447"/>
      <c r="AH562" s="447"/>
      <c r="AI562" s="447"/>
      <c r="AJ562" s="447"/>
      <c r="AK562" s="447"/>
      <c r="AL562" s="448"/>
    </row>
    <row r="563" spans="1:38" x14ac:dyDescent="0.25">
      <c r="A563" s="419"/>
      <c r="B563" s="420"/>
      <c r="C563" s="420"/>
      <c r="D563" s="420"/>
      <c r="E563" s="425"/>
      <c r="F563" s="420"/>
      <c r="G563" s="420"/>
      <c r="H563" s="426"/>
      <c r="I563" s="432"/>
      <c r="J563" s="433"/>
      <c r="K563" s="433"/>
      <c r="L563" s="433"/>
      <c r="M563" s="433"/>
      <c r="N563" s="433"/>
      <c r="O563" s="433"/>
      <c r="P563" s="434"/>
      <c r="Q563" s="432"/>
      <c r="R563" s="433"/>
      <c r="S563" s="433"/>
      <c r="T563" s="434"/>
      <c r="U563" s="425"/>
      <c r="V563" s="420"/>
      <c r="W563" s="420"/>
      <c r="X563" s="426"/>
      <c r="Y563" s="439"/>
      <c r="Z563" s="439"/>
      <c r="AA563" s="443"/>
      <c r="AB563" s="443"/>
      <c r="AC563" s="443"/>
      <c r="AD563" s="445"/>
      <c r="AE563" s="449" t="s">
        <v>684</v>
      </c>
      <c r="AF563" s="452" t="s">
        <v>685</v>
      </c>
      <c r="AG563" s="452" t="s">
        <v>686</v>
      </c>
      <c r="AH563" s="439" t="s">
        <v>687</v>
      </c>
      <c r="AI563" s="439"/>
      <c r="AJ563" s="439"/>
      <c r="AK563" s="439"/>
      <c r="AL563" s="455"/>
    </row>
    <row r="564" spans="1:38" x14ac:dyDescent="0.25">
      <c r="A564" s="419"/>
      <c r="B564" s="420"/>
      <c r="C564" s="420"/>
      <c r="D564" s="420"/>
      <c r="E564" s="425"/>
      <c r="F564" s="420"/>
      <c r="G564" s="420"/>
      <c r="H564" s="426"/>
      <c r="I564" s="432"/>
      <c r="J564" s="433"/>
      <c r="K564" s="433"/>
      <c r="L564" s="433"/>
      <c r="M564" s="433"/>
      <c r="N564" s="433"/>
      <c r="O564" s="433"/>
      <c r="P564" s="434"/>
      <c r="Q564" s="432"/>
      <c r="R564" s="433"/>
      <c r="S564" s="433"/>
      <c r="T564" s="434"/>
      <c r="U564" s="425"/>
      <c r="V564" s="420"/>
      <c r="W564" s="420"/>
      <c r="X564" s="426"/>
      <c r="Y564" s="439"/>
      <c r="Z564" s="439"/>
      <c r="AA564" s="443"/>
      <c r="AB564" s="443"/>
      <c r="AC564" s="443"/>
      <c r="AD564" s="445"/>
      <c r="AE564" s="449"/>
      <c r="AF564" s="452"/>
      <c r="AG564" s="452"/>
      <c r="AH564" s="439"/>
      <c r="AI564" s="439"/>
      <c r="AJ564" s="439"/>
      <c r="AK564" s="439"/>
      <c r="AL564" s="455"/>
    </row>
    <row r="565" spans="1:38" x14ac:dyDescent="0.25">
      <c r="A565" s="419"/>
      <c r="B565" s="420"/>
      <c r="C565" s="420"/>
      <c r="D565" s="420"/>
      <c r="E565" s="425"/>
      <c r="F565" s="420"/>
      <c r="G565" s="420"/>
      <c r="H565" s="426"/>
      <c r="I565" s="432"/>
      <c r="J565" s="433"/>
      <c r="K565" s="433"/>
      <c r="L565" s="433"/>
      <c r="M565" s="433"/>
      <c r="N565" s="433"/>
      <c r="O565" s="433"/>
      <c r="P565" s="434"/>
      <c r="Q565" s="432"/>
      <c r="R565" s="433"/>
      <c r="S565" s="433"/>
      <c r="T565" s="434"/>
      <c r="U565" s="425"/>
      <c r="V565" s="420"/>
      <c r="W565" s="420"/>
      <c r="X565" s="426"/>
      <c r="Y565" s="439"/>
      <c r="Z565" s="439"/>
      <c r="AA565" s="405" t="s">
        <v>688</v>
      </c>
      <c r="AB565" s="405" t="s">
        <v>689</v>
      </c>
      <c r="AC565" s="405" t="s">
        <v>690</v>
      </c>
      <c r="AD565" s="445"/>
      <c r="AE565" s="449"/>
      <c r="AF565" s="452"/>
      <c r="AG565" s="452"/>
      <c r="AH565" s="439"/>
      <c r="AI565" s="439"/>
      <c r="AJ565" s="439"/>
      <c r="AK565" s="439"/>
      <c r="AL565" s="455"/>
    </row>
    <row r="566" spans="1:38" x14ac:dyDescent="0.25">
      <c r="A566" s="419"/>
      <c r="B566" s="420"/>
      <c r="C566" s="420"/>
      <c r="D566" s="420"/>
      <c r="E566" s="425"/>
      <c r="F566" s="420"/>
      <c r="G566" s="420"/>
      <c r="H566" s="426"/>
      <c r="I566" s="432"/>
      <c r="J566" s="433"/>
      <c r="K566" s="433"/>
      <c r="L566" s="433"/>
      <c r="M566" s="433"/>
      <c r="N566" s="433"/>
      <c r="O566" s="433"/>
      <c r="P566" s="434"/>
      <c r="Q566" s="432"/>
      <c r="R566" s="433"/>
      <c r="S566" s="433"/>
      <c r="T566" s="434"/>
      <c r="U566" s="425"/>
      <c r="V566" s="420"/>
      <c r="W566" s="420"/>
      <c r="X566" s="426"/>
      <c r="Y566" s="440"/>
      <c r="Z566" s="440"/>
      <c r="AA566" s="406"/>
      <c r="AB566" s="406"/>
      <c r="AC566" s="406"/>
      <c r="AD566" s="445"/>
      <c r="AE566" s="450"/>
      <c r="AF566" s="453"/>
      <c r="AG566" s="453"/>
      <c r="AH566" s="440"/>
      <c r="AI566" s="440"/>
      <c r="AJ566" s="440"/>
      <c r="AK566" s="440"/>
      <c r="AL566" s="456"/>
    </row>
    <row r="567" spans="1:38" ht="15.75" thickBot="1" x14ac:dyDescent="0.3">
      <c r="A567" s="421"/>
      <c r="B567" s="422"/>
      <c r="C567" s="422"/>
      <c r="D567" s="422"/>
      <c r="E567" s="427"/>
      <c r="F567" s="422"/>
      <c r="G567" s="422"/>
      <c r="H567" s="428"/>
      <c r="I567" s="435"/>
      <c r="J567" s="436"/>
      <c r="K567" s="436"/>
      <c r="L567" s="436"/>
      <c r="M567" s="436"/>
      <c r="N567" s="436"/>
      <c r="O567" s="436"/>
      <c r="P567" s="437"/>
      <c r="Q567" s="435"/>
      <c r="R567" s="436"/>
      <c r="S567" s="436"/>
      <c r="T567" s="437"/>
      <c r="U567" s="427"/>
      <c r="V567" s="422"/>
      <c r="W567" s="422"/>
      <c r="X567" s="428"/>
      <c r="Y567" s="441"/>
      <c r="Z567" s="441"/>
      <c r="AA567" s="407"/>
      <c r="AB567" s="407"/>
      <c r="AC567" s="407"/>
      <c r="AD567" s="446"/>
      <c r="AE567" s="451"/>
      <c r="AF567" s="454"/>
      <c r="AG567" s="454"/>
      <c r="AH567" s="441"/>
      <c r="AI567" s="441"/>
      <c r="AJ567" s="441"/>
      <c r="AK567" s="441"/>
      <c r="AL567" s="457"/>
    </row>
    <row r="568" spans="1:38" x14ac:dyDescent="0.25">
      <c r="A568" s="226" t="s">
        <v>691</v>
      </c>
      <c r="B568" s="218"/>
      <c r="C568" s="218"/>
      <c r="D568" s="218"/>
      <c r="E568" s="227"/>
      <c r="F568" s="227"/>
      <c r="G568" s="227"/>
      <c r="H568" s="226" t="str">
        <f>+B558</f>
        <v>ENRIQUE LOURIDO CAICEDO</v>
      </c>
      <c r="I568" s="218"/>
      <c r="J568" s="218"/>
      <c r="K568" s="218"/>
      <c r="L568" s="218"/>
      <c r="M568" s="218"/>
      <c r="N568" s="218"/>
      <c r="O568" s="218"/>
      <c r="P568" s="218"/>
      <c r="Q568" s="218"/>
      <c r="R568" s="218"/>
      <c r="S568" s="227"/>
      <c r="T568" s="227"/>
      <c r="U568" s="227"/>
      <c r="V568" s="227"/>
      <c r="W568" s="227"/>
      <c r="X568" s="227"/>
      <c r="Y568" s="227"/>
      <c r="Z568" s="227"/>
      <c r="AA568" s="228"/>
      <c r="AB568" s="228"/>
      <c r="AC568" s="228"/>
      <c r="AD568" s="229"/>
      <c r="AE568" s="230"/>
      <c r="AF568" s="231"/>
      <c r="AG568" s="231"/>
      <c r="AH568" s="227"/>
      <c r="AI568" s="227"/>
      <c r="AJ568" s="227"/>
      <c r="AK568" s="227"/>
      <c r="AL568" s="227"/>
    </row>
    <row r="569" spans="1:38" ht="39.950000000000003" customHeight="1" x14ac:dyDescent="0.25">
      <c r="A569" s="394" t="s">
        <v>728</v>
      </c>
      <c r="B569" s="394"/>
      <c r="C569" s="394"/>
      <c r="D569" s="394"/>
      <c r="E569" s="394" t="s">
        <v>729</v>
      </c>
      <c r="F569" s="394"/>
      <c r="G569" s="394"/>
      <c r="H569" s="394"/>
      <c r="I569" s="394"/>
      <c r="J569" s="394"/>
      <c r="K569" s="394"/>
      <c r="L569" s="394"/>
      <c r="M569" s="394"/>
      <c r="N569" s="394"/>
      <c r="O569" s="394"/>
      <c r="P569" s="394"/>
      <c r="Q569" s="396">
        <v>6321652309</v>
      </c>
      <c r="R569" s="397"/>
      <c r="S569" s="397"/>
      <c r="T569" s="398"/>
      <c r="U569" s="399">
        <v>41809</v>
      </c>
      <c r="V569" s="400"/>
      <c r="W569" s="400"/>
      <c r="X569" s="401"/>
      <c r="Y569" s="394">
        <f>20*30</f>
        <v>600</v>
      </c>
      <c r="Z569" s="394"/>
      <c r="AA569" s="232"/>
      <c r="AB569" s="232" t="s">
        <v>697</v>
      </c>
      <c r="AC569" s="232"/>
      <c r="AD569" s="233">
        <v>0.5</v>
      </c>
      <c r="AE569" s="233">
        <f>+AF569/Y569</f>
        <v>0.92333333333333334</v>
      </c>
      <c r="AF569" s="234">
        <f>+Y569-AG569</f>
        <v>554</v>
      </c>
      <c r="AG569" s="234">
        <v>46</v>
      </c>
      <c r="AH569" s="390">
        <f t="shared" ref="AH569:AH581" si="46">+(Q569/Y569)*AD569*AG569</f>
        <v>242330005.17833334</v>
      </c>
      <c r="AI569" s="390"/>
      <c r="AJ569" s="390"/>
      <c r="AK569" s="390"/>
      <c r="AL569" s="390"/>
    </row>
    <row r="570" spans="1:38" ht="39.950000000000003" customHeight="1" x14ac:dyDescent="0.25">
      <c r="A570" s="394" t="s">
        <v>730</v>
      </c>
      <c r="B570" s="394"/>
      <c r="C570" s="394"/>
      <c r="D570" s="394"/>
      <c r="E570" s="394" t="s">
        <v>731</v>
      </c>
      <c r="F570" s="394"/>
      <c r="G570" s="394"/>
      <c r="H570" s="394"/>
      <c r="I570" s="394"/>
      <c r="J570" s="394"/>
      <c r="K570" s="394"/>
      <c r="L570" s="394"/>
      <c r="M570" s="394"/>
      <c r="N570" s="394"/>
      <c r="O570" s="394"/>
      <c r="P570" s="394"/>
      <c r="Q570" s="396">
        <v>8302967150.1700001</v>
      </c>
      <c r="R570" s="397"/>
      <c r="S570" s="397"/>
      <c r="T570" s="398"/>
      <c r="U570" s="399">
        <v>41963</v>
      </c>
      <c r="V570" s="400"/>
      <c r="W570" s="400"/>
      <c r="X570" s="401"/>
      <c r="Y570" s="394">
        <f>20*30</f>
        <v>600</v>
      </c>
      <c r="Z570" s="394"/>
      <c r="AA570" s="232"/>
      <c r="AB570" s="232" t="s">
        <v>697</v>
      </c>
      <c r="AC570" s="232"/>
      <c r="AD570" s="233">
        <v>0.45</v>
      </c>
      <c r="AE570" s="233">
        <f t="shared" ref="AE570:AE581" si="47">+AF570/Y570</f>
        <v>0.96666666666666667</v>
      </c>
      <c r="AF570" s="234">
        <f t="shared" ref="AF570:AF581" si="48">+Y570-AG570</f>
        <v>580</v>
      </c>
      <c r="AG570" s="234">
        <v>20</v>
      </c>
      <c r="AH570" s="390">
        <f t="shared" si="46"/>
        <v>124544507.25254999</v>
      </c>
      <c r="AI570" s="390"/>
      <c r="AJ570" s="390"/>
      <c r="AK570" s="390"/>
      <c r="AL570" s="390"/>
    </row>
    <row r="571" spans="1:38" ht="39.950000000000003" customHeight="1" x14ac:dyDescent="0.25">
      <c r="A571" s="394" t="s">
        <v>732</v>
      </c>
      <c r="B571" s="394"/>
      <c r="C571" s="394"/>
      <c r="D571" s="394"/>
      <c r="E571" s="394" t="s">
        <v>733</v>
      </c>
      <c r="F571" s="394"/>
      <c r="G571" s="394"/>
      <c r="H571" s="394"/>
      <c r="I571" s="394"/>
      <c r="J571" s="394"/>
      <c r="K571" s="394"/>
      <c r="L571" s="394"/>
      <c r="M571" s="394"/>
      <c r="N571" s="394"/>
      <c r="O571" s="394"/>
      <c r="P571" s="394"/>
      <c r="Q571" s="396">
        <v>5364922138.4799995</v>
      </c>
      <c r="R571" s="397"/>
      <c r="S571" s="397"/>
      <c r="T571" s="398"/>
      <c r="U571" s="399">
        <v>42240</v>
      </c>
      <c r="V571" s="400"/>
      <c r="W571" s="400"/>
      <c r="X571" s="401"/>
      <c r="Y571" s="394">
        <v>619</v>
      </c>
      <c r="Z571" s="394"/>
      <c r="AA571" s="232"/>
      <c r="AB571" s="232" t="s">
        <v>697</v>
      </c>
      <c r="AC571" s="232"/>
      <c r="AD571" s="233">
        <v>0.6</v>
      </c>
      <c r="AE571" s="233">
        <f t="shared" si="47"/>
        <v>0.96445880452342492</v>
      </c>
      <c r="AF571" s="234">
        <f t="shared" si="48"/>
        <v>597</v>
      </c>
      <c r="AG571" s="234">
        <v>22</v>
      </c>
      <c r="AH571" s="390">
        <f t="shared" si="46"/>
        <v>114405447.86419386</v>
      </c>
      <c r="AI571" s="390"/>
      <c r="AJ571" s="390"/>
      <c r="AK571" s="390"/>
      <c r="AL571" s="390"/>
    </row>
    <row r="572" spans="1:38" ht="39.950000000000003" customHeight="1" x14ac:dyDescent="0.25">
      <c r="A572" s="394" t="s">
        <v>730</v>
      </c>
      <c r="B572" s="394"/>
      <c r="C572" s="394"/>
      <c r="D572" s="394"/>
      <c r="E572" s="394" t="s">
        <v>734</v>
      </c>
      <c r="F572" s="394"/>
      <c r="G572" s="394"/>
      <c r="H572" s="394"/>
      <c r="I572" s="394"/>
      <c r="J572" s="394"/>
      <c r="K572" s="394"/>
      <c r="L572" s="394"/>
      <c r="M572" s="394"/>
      <c r="N572" s="394"/>
      <c r="O572" s="394"/>
      <c r="P572" s="394"/>
      <c r="Q572" s="396">
        <v>19094531186</v>
      </c>
      <c r="R572" s="397"/>
      <c r="S572" s="397"/>
      <c r="T572" s="398"/>
      <c r="U572" s="399">
        <v>42318</v>
      </c>
      <c r="V572" s="400"/>
      <c r="W572" s="400"/>
      <c r="X572" s="401"/>
      <c r="Y572" s="394">
        <f>22.2*30</f>
        <v>666</v>
      </c>
      <c r="Z572" s="394"/>
      <c r="AA572" s="232"/>
      <c r="AB572" s="232" t="s">
        <v>697</v>
      </c>
      <c r="AC572" s="232"/>
      <c r="AD572" s="233">
        <v>0.34</v>
      </c>
      <c r="AE572" s="233">
        <f t="shared" si="47"/>
        <v>0.96846846846846846</v>
      </c>
      <c r="AF572" s="234">
        <f t="shared" si="48"/>
        <v>645</v>
      </c>
      <c r="AG572" s="234">
        <v>21</v>
      </c>
      <c r="AH572" s="390">
        <f t="shared" si="46"/>
        <v>204707136.1381982</v>
      </c>
      <c r="AI572" s="390"/>
      <c r="AJ572" s="390"/>
      <c r="AK572" s="390"/>
      <c r="AL572" s="390"/>
    </row>
    <row r="573" spans="1:38" ht="39.950000000000003" customHeight="1" x14ac:dyDescent="0.25">
      <c r="A573" s="394" t="s">
        <v>735</v>
      </c>
      <c r="B573" s="394"/>
      <c r="C573" s="394"/>
      <c r="D573" s="394"/>
      <c r="E573" s="394" t="s">
        <v>736</v>
      </c>
      <c r="F573" s="394"/>
      <c r="G573" s="394"/>
      <c r="H573" s="394"/>
      <c r="I573" s="394"/>
      <c r="J573" s="394"/>
      <c r="K573" s="394"/>
      <c r="L573" s="394"/>
      <c r="M573" s="394"/>
      <c r="N573" s="394"/>
      <c r="O573" s="394"/>
      <c r="P573" s="394"/>
      <c r="Q573" s="396">
        <v>3779351936</v>
      </c>
      <c r="R573" s="397"/>
      <c r="S573" s="397"/>
      <c r="T573" s="398"/>
      <c r="U573" s="399">
        <v>42144</v>
      </c>
      <c r="V573" s="400"/>
      <c r="W573" s="400"/>
      <c r="X573" s="401"/>
      <c r="Y573" s="394">
        <f>13.1*30</f>
        <v>393</v>
      </c>
      <c r="Z573" s="394"/>
      <c r="AA573" s="232"/>
      <c r="AB573" s="232" t="s">
        <v>697</v>
      </c>
      <c r="AC573" s="232"/>
      <c r="AD573" s="233">
        <v>0.5</v>
      </c>
      <c r="AE573" s="233">
        <f t="shared" si="47"/>
        <v>0.98982188295165396</v>
      </c>
      <c r="AF573" s="234">
        <f t="shared" si="48"/>
        <v>389</v>
      </c>
      <c r="AG573" s="234">
        <v>4</v>
      </c>
      <c r="AH573" s="390">
        <f t="shared" si="46"/>
        <v>19233343.185750637</v>
      </c>
      <c r="AI573" s="390"/>
      <c r="AJ573" s="390"/>
      <c r="AK573" s="390"/>
      <c r="AL573" s="390"/>
    </row>
    <row r="574" spans="1:38" ht="39.950000000000003" customHeight="1" x14ac:dyDescent="0.25">
      <c r="A574" s="394" t="s">
        <v>140</v>
      </c>
      <c r="B574" s="394"/>
      <c r="C574" s="394"/>
      <c r="D574" s="394"/>
      <c r="E574" s="394" t="s">
        <v>737</v>
      </c>
      <c r="F574" s="394"/>
      <c r="G574" s="394"/>
      <c r="H574" s="394"/>
      <c r="I574" s="394"/>
      <c r="J574" s="394"/>
      <c r="K574" s="394"/>
      <c r="L574" s="394"/>
      <c r="M574" s="394"/>
      <c r="N574" s="394"/>
      <c r="O574" s="394"/>
      <c r="P574" s="394"/>
      <c r="Q574" s="396">
        <v>1407832334</v>
      </c>
      <c r="R574" s="397"/>
      <c r="S574" s="397"/>
      <c r="T574" s="398"/>
      <c r="U574" s="399">
        <v>42563</v>
      </c>
      <c r="V574" s="400"/>
      <c r="W574" s="400"/>
      <c r="X574" s="401"/>
      <c r="Y574" s="394">
        <f>11*30</f>
        <v>330</v>
      </c>
      <c r="Z574" s="394"/>
      <c r="AA574" s="232"/>
      <c r="AB574" s="232"/>
      <c r="AC574" s="232" t="s">
        <v>697</v>
      </c>
      <c r="AD574" s="233">
        <v>0.7</v>
      </c>
      <c r="AE574" s="233">
        <f t="shared" si="47"/>
        <v>0.88787878787878793</v>
      </c>
      <c r="AF574" s="234">
        <f t="shared" si="48"/>
        <v>293</v>
      </c>
      <c r="AG574" s="234">
        <v>37</v>
      </c>
      <c r="AH574" s="390">
        <f t="shared" si="46"/>
        <v>110493507.4260606</v>
      </c>
      <c r="AI574" s="390"/>
      <c r="AJ574" s="390"/>
      <c r="AK574" s="390"/>
      <c r="AL574" s="390"/>
    </row>
    <row r="575" spans="1:38" ht="39.950000000000003" customHeight="1" x14ac:dyDescent="0.25">
      <c r="A575" s="394" t="s">
        <v>738</v>
      </c>
      <c r="B575" s="394"/>
      <c r="C575" s="394"/>
      <c r="D575" s="394"/>
      <c r="E575" s="394" t="s">
        <v>739</v>
      </c>
      <c r="F575" s="394"/>
      <c r="G575" s="394"/>
      <c r="H575" s="394"/>
      <c r="I575" s="394"/>
      <c r="J575" s="394"/>
      <c r="K575" s="394"/>
      <c r="L575" s="394"/>
      <c r="M575" s="394"/>
      <c r="N575" s="394"/>
      <c r="O575" s="394"/>
      <c r="P575" s="394"/>
      <c r="Q575" s="396">
        <v>8486216660</v>
      </c>
      <c r="R575" s="397"/>
      <c r="S575" s="397"/>
      <c r="T575" s="398"/>
      <c r="U575" s="399">
        <v>42655</v>
      </c>
      <c r="V575" s="400"/>
      <c r="W575" s="400"/>
      <c r="X575" s="401"/>
      <c r="Y575" s="394">
        <f>10.5*30</f>
        <v>315</v>
      </c>
      <c r="Z575" s="394"/>
      <c r="AA575" s="232"/>
      <c r="AB575" s="232" t="s">
        <v>697</v>
      </c>
      <c r="AC575" s="232"/>
      <c r="AD575" s="233">
        <v>0.5</v>
      </c>
      <c r="AE575" s="233">
        <f t="shared" si="47"/>
        <v>0.97777777777777775</v>
      </c>
      <c r="AF575" s="234">
        <f t="shared" si="48"/>
        <v>308</v>
      </c>
      <c r="AG575" s="234">
        <v>7</v>
      </c>
      <c r="AH575" s="390">
        <f t="shared" si="46"/>
        <v>94291296.222222224</v>
      </c>
      <c r="AI575" s="390"/>
      <c r="AJ575" s="390"/>
      <c r="AK575" s="390"/>
      <c r="AL575" s="390"/>
    </row>
    <row r="576" spans="1:38" ht="39.950000000000003" customHeight="1" x14ac:dyDescent="0.25">
      <c r="A576" s="394" t="s">
        <v>740</v>
      </c>
      <c r="B576" s="394"/>
      <c r="C576" s="394"/>
      <c r="D576" s="394"/>
      <c r="E576" s="394">
        <v>15</v>
      </c>
      <c r="F576" s="394"/>
      <c r="G576" s="394"/>
      <c r="H576" s="394"/>
      <c r="I576" s="394"/>
      <c r="J576" s="394"/>
      <c r="K576" s="394"/>
      <c r="L576" s="394"/>
      <c r="M576" s="394"/>
      <c r="N576" s="394"/>
      <c r="O576" s="394"/>
      <c r="P576" s="394"/>
      <c r="Q576" s="396">
        <v>925152108</v>
      </c>
      <c r="R576" s="397"/>
      <c r="S576" s="397"/>
      <c r="T576" s="398"/>
      <c r="U576" s="399" t="s">
        <v>704</v>
      </c>
      <c r="V576" s="400"/>
      <c r="W576" s="400"/>
      <c r="X576" s="401"/>
      <c r="Y576" s="394">
        <v>150</v>
      </c>
      <c r="Z576" s="394"/>
      <c r="AA576" s="232"/>
      <c r="AB576" s="232" t="s">
        <v>697</v>
      </c>
      <c r="AC576" s="232"/>
      <c r="AD576" s="233">
        <v>0.15</v>
      </c>
      <c r="AE576" s="233">
        <f t="shared" si="47"/>
        <v>0</v>
      </c>
      <c r="AF576" s="234">
        <f t="shared" si="48"/>
        <v>0</v>
      </c>
      <c r="AG576" s="234">
        <v>150</v>
      </c>
      <c r="AH576" s="390">
        <f t="shared" si="46"/>
        <v>138772816.19999999</v>
      </c>
      <c r="AI576" s="390"/>
      <c r="AJ576" s="390"/>
      <c r="AK576" s="390"/>
      <c r="AL576" s="390"/>
    </row>
    <row r="577" spans="1:38" ht="39.950000000000003" customHeight="1" x14ac:dyDescent="0.25">
      <c r="A577" s="394" t="s">
        <v>741</v>
      </c>
      <c r="B577" s="394"/>
      <c r="C577" s="394"/>
      <c r="D577" s="394"/>
      <c r="E577" s="394" t="s">
        <v>742</v>
      </c>
      <c r="F577" s="394"/>
      <c r="G577" s="394"/>
      <c r="H577" s="394"/>
      <c r="I577" s="394"/>
      <c r="J577" s="394"/>
      <c r="K577" s="394"/>
      <c r="L577" s="394"/>
      <c r="M577" s="394"/>
      <c r="N577" s="394"/>
      <c r="O577" s="394"/>
      <c r="P577" s="394"/>
      <c r="Q577" s="396">
        <v>1946277832</v>
      </c>
      <c r="R577" s="397"/>
      <c r="S577" s="397"/>
      <c r="T577" s="398"/>
      <c r="U577" s="399">
        <v>42675</v>
      </c>
      <c r="V577" s="400"/>
      <c r="W577" s="400"/>
      <c r="X577" s="401"/>
      <c r="Y577" s="394">
        <v>180</v>
      </c>
      <c r="Z577" s="394"/>
      <c r="AA577" s="232"/>
      <c r="AB577" s="232" t="s">
        <v>697</v>
      </c>
      <c r="AC577" s="232"/>
      <c r="AD577" s="233">
        <v>0.6</v>
      </c>
      <c r="AE577" s="233">
        <f t="shared" si="47"/>
        <v>0.90555555555555556</v>
      </c>
      <c r="AF577" s="234">
        <f t="shared" si="48"/>
        <v>163</v>
      </c>
      <c r="AG577" s="234">
        <v>17</v>
      </c>
      <c r="AH577" s="390">
        <f t="shared" si="46"/>
        <v>110289077.14666668</v>
      </c>
      <c r="AI577" s="390"/>
      <c r="AJ577" s="390"/>
      <c r="AK577" s="390"/>
      <c r="AL577" s="390"/>
    </row>
    <row r="578" spans="1:38" ht="39.950000000000003" customHeight="1" x14ac:dyDescent="0.25">
      <c r="A578" s="394" t="s">
        <v>730</v>
      </c>
      <c r="B578" s="394"/>
      <c r="C578" s="394"/>
      <c r="D578" s="394"/>
      <c r="E578" s="394" t="s">
        <v>743</v>
      </c>
      <c r="F578" s="394"/>
      <c r="G578" s="394"/>
      <c r="H578" s="394"/>
      <c r="I578" s="394"/>
      <c r="J578" s="394"/>
      <c r="K578" s="394"/>
      <c r="L578" s="394"/>
      <c r="M578" s="394"/>
      <c r="N578" s="394"/>
      <c r="O578" s="394"/>
      <c r="P578" s="394"/>
      <c r="Q578" s="396">
        <v>1440361792</v>
      </c>
      <c r="R578" s="397"/>
      <c r="S578" s="397"/>
      <c r="T578" s="398"/>
      <c r="U578" s="399">
        <v>42849</v>
      </c>
      <c r="V578" s="400"/>
      <c r="W578" s="400"/>
      <c r="X578" s="401"/>
      <c r="Y578" s="394">
        <v>120</v>
      </c>
      <c r="Z578" s="394"/>
      <c r="AA578" s="232"/>
      <c r="AB578" s="232" t="s">
        <v>697</v>
      </c>
      <c r="AC578" s="232"/>
      <c r="AD578" s="233">
        <v>0.5</v>
      </c>
      <c r="AE578" s="233">
        <f t="shared" si="47"/>
        <v>0.90833333333333333</v>
      </c>
      <c r="AF578" s="234">
        <f t="shared" si="48"/>
        <v>109</v>
      </c>
      <c r="AG578" s="234">
        <v>11</v>
      </c>
      <c r="AH578" s="390">
        <f t="shared" si="46"/>
        <v>66016582.133333333</v>
      </c>
      <c r="AI578" s="390"/>
      <c r="AJ578" s="390"/>
      <c r="AK578" s="390"/>
      <c r="AL578" s="390"/>
    </row>
    <row r="579" spans="1:38" ht="39.950000000000003" customHeight="1" x14ac:dyDescent="0.25">
      <c r="A579" s="394" t="s">
        <v>730</v>
      </c>
      <c r="B579" s="394"/>
      <c r="C579" s="394"/>
      <c r="D579" s="394"/>
      <c r="E579" s="394" t="s">
        <v>744</v>
      </c>
      <c r="F579" s="394"/>
      <c r="G579" s="394"/>
      <c r="H579" s="394"/>
      <c r="I579" s="394"/>
      <c r="J579" s="394"/>
      <c r="K579" s="394"/>
      <c r="L579" s="394"/>
      <c r="M579" s="394"/>
      <c r="N579" s="394"/>
      <c r="O579" s="394"/>
      <c r="P579" s="394"/>
      <c r="Q579" s="396">
        <v>2951696262</v>
      </c>
      <c r="R579" s="397"/>
      <c r="S579" s="397"/>
      <c r="T579" s="398"/>
      <c r="U579" s="399">
        <v>42858</v>
      </c>
      <c r="V579" s="400"/>
      <c r="W579" s="400"/>
      <c r="X579" s="401"/>
      <c r="Y579" s="394">
        <f>3.9*30</f>
        <v>117</v>
      </c>
      <c r="Z579" s="394"/>
      <c r="AA579" s="232"/>
      <c r="AB579" s="232" t="s">
        <v>697</v>
      </c>
      <c r="AC579" s="232"/>
      <c r="AD579" s="233">
        <v>0.9</v>
      </c>
      <c r="AE579" s="233">
        <f t="shared" si="47"/>
        <v>0.89743589743589747</v>
      </c>
      <c r="AF579" s="234">
        <f t="shared" si="48"/>
        <v>105</v>
      </c>
      <c r="AG579" s="234">
        <v>12</v>
      </c>
      <c r="AH579" s="390">
        <f t="shared" si="46"/>
        <v>272464270.33846152</v>
      </c>
      <c r="AI579" s="390"/>
      <c r="AJ579" s="390"/>
      <c r="AK579" s="390"/>
      <c r="AL579" s="390"/>
    </row>
    <row r="580" spans="1:38" ht="39.950000000000003" customHeight="1" x14ac:dyDescent="0.25">
      <c r="A580" s="394" t="s">
        <v>728</v>
      </c>
      <c r="B580" s="394"/>
      <c r="C580" s="394"/>
      <c r="D580" s="394"/>
      <c r="E580" s="394" t="s">
        <v>745</v>
      </c>
      <c r="F580" s="394"/>
      <c r="G580" s="394"/>
      <c r="H580" s="394"/>
      <c r="I580" s="394"/>
      <c r="J580" s="394"/>
      <c r="K580" s="394"/>
      <c r="L580" s="394"/>
      <c r="M580" s="394"/>
      <c r="N580" s="394"/>
      <c r="O580" s="394"/>
      <c r="P580" s="394"/>
      <c r="Q580" s="396">
        <v>8871432993</v>
      </c>
      <c r="R580" s="397"/>
      <c r="S580" s="397"/>
      <c r="T580" s="398"/>
      <c r="U580" s="399">
        <v>42886</v>
      </c>
      <c r="V580" s="400"/>
      <c r="W580" s="400"/>
      <c r="X580" s="401"/>
      <c r="Y580" s="394">
        <f>9*30</f>
        <v>270</v>
      </c>
      <c r="Z580" s="394"/>
      <c r="AA580" s="232"/>
      <c r="AB580" s="232" t="s">
        <v>697</v>
      </c>
      <c r="AC580" s="232"/>
      <c r="AD580" s="233">
        <v>0.15</v>
      </c>
      <c r="AE580" s="233">
        <f t="shared" si="47"/>
        <v>0.28518518518518521</v>
      </c>
      <c r="AF580" s="234">
        <f t="shared" si="48"/>
        <v>77</v>
      </c>
      <c r="AG580" s="234">
        <v>193</v>
      </c>
      <c r="AH580" s="390">
        <f t="shared" si="46"/>
        <v>951214759.80499995</v>
      </c>
      <c r="AI580" s="390"/>
      <c r="AJ580" s="390"/>
      <c r="AK580" s="390"/>
      <c r="AL580" s="390"/>
    </row>
    <row r="581" spans="1:38" ht="39.950000000000003" customHeight="1" x14ac:dyDescent="0.25">
      <c r="A581" s="394" t="s">
        <v>746</v>
      </c>
      <c r="B581" s="394"/>
      <c r="C581" s="394"/>
      <c r="D581" s="394"/>
      <c r="E581" s="394" t="s">
        <v>747</v>
      </c>
      <c r="F581" s="394"/>
      <c r="G581" s="394"/>
      <c r="H581" s="394"/>
      <c r="I581" s="394"/>
      <c r="J581" s="394"/>
      <c r="K581" s="394"/>
      <c r="L581" s="394"/>
      <c r="M581" s="394"/>
      <c r="N581" s="394"/>
      <c r="O581" s="394"/>
      <c r="P581" s="394"/>
      <c r="Q581" s="396">
        <v>2130275374</v>
      </c>
      <c r="R581" s="397"/>
      <c r="S581" s="397"/>
      <c r="T581" s="398"/>
      <c r="U581" s="399" t="s">
        <v>704</v>
      </c>
      <c r="V581" s="400"/>
      <c r="W581" s="400"/>
      <c r="X581" s="401"/>
      <c r="Y581" s="394">
        <f>6*30</f>
        <v>180</v>
      </c>
      <c r="Z581" s="394"/>
      <c r="AA581" s="232"/>
      <c r="AB581" s="232" t="s">
        <v>697</v>
      </c>
      <c r="AC581" s="232"/>
      <c r="AD581" s="233">
        <v>0.5</v>
      </c>
      <c r="AE581" s="233">
        <f t="shared" si="47"/>
        <v>0</v>
      </c>
      <c r="AF581" s="234">
        <f t="shared" si="48"/>
        <v>0</v>
      </c>
      <c r="AG581" s="234">
        <v>180</v>
      </c>
      <c r="AH581" s="390">
        <f t="shared" si="46"/>
        <v>1065137687</v>
      </c>
      <c r="AI581" s="390"/>
      <c r="AJ581" s="390"/>
      <c r="AK581" s="390"/>
      <c r="AL581" s="390"/>
    </row>
    <row r="582" spans="1:38" x14ac:dyDescent="0.25">
      <c r="AB582" s="391" t="s">
        <v>693</v>
      </c>
      <c r="AC582" s="391"/>
      <c r="AD582" s="391"/>
      <c r="AE582" s="391"/>
      <c r="AF582" s="391"/>
      <c r="AG582" s="391"/>
      <c r="AH582" s="392">
        <f>SUM(AH569:AL581)</f>
        <v>3513900435.8907704</v>
      </c>
      <c r="AI582" s="393"/>
      <c r="AJ582" s="393"/>
      <c r="AK582" s="393"/>
      <c r="AL582" s="393"/>
    </row>
    <row r="583" spans="1:38" x14ac:dyDescent="0.25">
      <c r="A583" s="226" t="s">
        <v>691</v>
      </c>
      <c r="B583" s="218"/>
      <c r="C583" s="218"/>
      <c r="D583" s="218"/>
      <c r="E583" s="227"/>
      <c r="F583" s="227"/>
      <c r="G583" s="227"/>
      <c r="H583" s="226" t="str">
        <f>+B559</f>
        <v>JAIME PUERTA ATEHORTUA</v>
      </c>
      <c r="I583" s="218"/>
      <c r="J583" s="218"/>
      <c r="K583" s="218"/>
      <c r="L583" s="218"/>
      <c r="M583" s="218"/>
      <c r="N583" s="218"/>
      <c r="O583" s="218"/>
      <c r="P583" s="218"/>
      <c r="Q583" s="218"/>
      <c r="R583" s="218"/>
      <c r="S583" s="227"/>
      <c r="T583" s="227"/>
      <c r="U583" s="227"/>
      <c r="V583" s="227"/>
      <c r="W583" s="227"/>
      <c r="X583" s="227"/>
      <c r="Y583" s="227"/>
      <c r="Z583" s="227"/>
      <c r="AA583" s="228"/>
      <c r="AB583" s="228"/>
      <c r="AC583" s="228"/>
      <c r="AD583" s="229"/>
      <c r="AE583" s="230"/>
      <c r="AF583" s="231"/>
      <c r="AG583" s="231"/>
      <c r="AH583" s="227"/>
      <c r="AI583" s="227"/>
      <c r="AJ583" s="227"/>
      <c r="AK583" s="227"/>
      <c r="AL583" s="227"/>
    </row>
    <row r="584" spans="1:38" ht="39.950000000000003" customHeight="1" x14ac:dyDescent="0.25">
      <c r="A584" s="394" t="s">
        <v>732</v>
      </c>
      <c r="B584" s="394"/>
      <c r="C584" s="394"/>
      <c r="D584" s="394"/>
      <c r="E584" s="394" t="s">
        <v>748</v>
      </c>
      <c r="F584" s="394"/>
      <c r="G584" s="394"/>
      <c r="H584" s="394"/>
      <c r="I584" s="394"/>
      <c r="J584" s="394"/>
      <c r="K584" s="394"/>
      <c r="L584" s="394"/>
      <c r="M584" s="394"/>
      <c r="N584" s="394"/>
      <c r="O584" s="394"/>
      <c r="P584" s="394"/>
      <c r="Q584" s="396">
        <v>6774258088</v>
      </c>
      <c r="R584" s="397"/>
      <c r="S584" s="397"/>
      <c r="T584" s="398"/>
      <c r="U584" s="399">
        <v>40606</v>
      </c>
      <c r="V584" s="400"/>
      <c r="W584" s="400"/>
      <c r="X584" s="401"/>
      <c r="Y584" s="394">
        <f>19*30</f>
        <v>570</v>
      </c>
      <c r="Z584" s="394"/>
      <c r="AA584" s="238"/>
      <c r="AB584" s="232" t="s">
        <v>697</v>
      </c>
      <c r="AC584" s="232"/>
      <c r="AD584" s="233">
        <v>0.5</v>
      </c>
      <c r="AE584" s="233">
        <f>+AF584/Y584</f>
        <v>0.97368421052631582</v>
      </c>
      <c r="AF584" s="234">
        <f>Y584-AG584</f>
        <v>555</v>
      </c>
      <c r="AG584" s="234">
        <v>15</v>
      </c>
      <c r="AH584" s="390">
        <f t="shared" ref="AH584:AH595" si="49">+(Q584/Y584)*AD584*AG584</f>
        <v>89134974.842105255</v>
      </c>
      <c r="AI584" s="390"/>
      <c r="AJ584" s="390"/>
      <c r="AK584" s="390"/>
      <c r="AL584" s="390"/>
    </row>
    <row r="585" spans="1:38" ht="39.950000000000003" customHeight="1" x14ac:dyDescent="0.25">
      <c r="A585" s="394" t="s">
        <v>749</v>
      </c>
      <c r="B585" s="394"/>
      <c r="C585" s="394"/>
      <c r="D585" s="394"/>
      <c r="E585" s="394" t="s">
        <v>750</v>
      </c>
      <c r="F585" s="394"/>
      <c r="G585" s="394"/>
      <c r="H585" s="394"/>
      <c r="I585" s="394"/>
      <c r="J585" s="394"/>
      <c r="K585" s="394"/>
      <c r="L585" s="394"/>
      <c r="M585" s="394"/>
      <c r="N585" s="394"/>
      <c r="O585" s="394"/>
      <c r="P585" s="394"/>
      <c r="Q585" s="396">
        <v>2759006315</v>
      </c>
      <c r="R585" s="397"/>
      <c r="S585" s="397"/>
      <c r="T585" s="398"/>
      <c r="U585" s="399">
        <v>40770</v>
      </c>
      <c r="V585" s="400"/>
      <c r="W585" s="400"/>
      <c r="X585" s="401"/>
      <c r="Y585" s="394">
        <f>8*30</f>
        <v>240</v>
      </c>
      <c r="Z585" s="394"/>
      <c r="AA585" s="238"/>
      <c r="AB585" s="232" t="s">
        <v>697</v>
      </c>
      <c r="AC585" s="232"/>
      <c r="AD585" s="233">
        <v>0.33400000000000002</v>
      </c>
      <c r="AE585" s="233">
        <f>+AF585/Y585</f>
        <v>0.875</v>
      </c>
      <c r="AF585" s="234">
        <f>Y585-AG585</f>
        <v>210</v>
      </c>
      <c r="AG585" s="234">
        <v>30</v>
      </c>
      <c r="AH585" s="390">
        <f t="shared" si="49"/>
        <v>115188513.65125002</v>
      </c>
      <c r="AI585" s="390"/>
      <c r="AJ585" s="390"/>
      <c r="AK585" s="390"/>
      <c r="AL585" s="390"/>
    </row>
    <row r="586" spans="1:38" ht="39.950000000000003" customHeight="1" x14ac:dyDescent="0.25">
      <c r="A586" s="394" t="s">
        <v>751</v>
      </c>
      <c r="B586" s="394"/>
      <c r="C586" s="394"/>
      <c r="D586" s="394"/>
      <c r="E586" s="394" t="s">
        <v>752</v>
      </c>
      <c r="F586" s="394"/>
      <c r="G586" s="394"/>
      <c r="H586" s="394"/>
      <c r="I586" s="394"/>
      <c r="J586" s="394"/>
      <c r="K586" s="394"/>
      <c r="L586" s="394"/>
      <c r="M586" s="394"/>
      <c r="N586" s="394"/>
      <c r="O586" s="394"/>
      <c r="P586" s="394"/>
      <c r="Q586" s="396">
        <v>3391292064</v>
      </c>
      <c r="R586" s="397"/>
      <c r="S586" s="397"/>
      <c r="T586" s="398"/>
      <c r="U586" s="399">
        <v>41614</v>
      </c>
      <c r="V586" s="400"/>
      <c r="W586" s="400"/>
      <c r="X586" s="401"/>
      <c r="Y586" s="394">
        <v>60</v>
      </c>
      <c r="Z586" s="394"/>
      <c r="AA586" s="238"/>
      <c r="AB586" s="232" t="s">
        <v>697</v>
      </c>
      <c r="AC586" s="232"/>
      <c r="AD586" s="233">
        <v>0.31</v>
      </c>
      <c r="AE586" s="233">
        <f t="shared" ref="AE586:AE595" si="50">+AF586/Y586</f>
        <v>0.91666666666666663</v>
      </c>
      <c r="AF586" s="234">
        <f t="shared" ref="AF586:AF595" si="51">Y586-AG586</f>
        <v>55</v>
      </c>
      <c r="AG586" s="234">
        <v>5</v>
      </c>
      <c r="AH586" s="390">
        <f t="shared" si="49"/>
        <v>87608378.320000008</v>
      </c>
      <c r="AI586" s="390"/>
      <c r="AJ586" s="390"/>
      <c r="AK586" s="390"/>
      <c r="AL586" s="390"/>
    </row>
    <row r="587" spans="1:38" ht="39.950000000000003" customHeight="1" x14ac:dyDescent="0.25">
      <c r="A587" s="394" t="s">
        <v>753</v>
      </c>
      <c r="B587" s="394"/>
      <c r="C587" s="394"/>
      <c r="D587" s="394"/>
      <c r="E587" s="394" t="s">
        <v>754</v>
      </c>
      <c r="F587" s="394"/>
      <c r="G587" s="394"/>
      <c r="H587" s="394"/>
      <c r="I587" s="394"/>
      <c r="J587" s="394"/>
      <c r="K587" s="394"/>
      <c r="L587" s="394"/>
      <c r="M587" s="394"/>
      <c r="N587" s="394"/>
      <c r="O587" s="394"/>
      <c r="P587" s="394"/>
      <c r="Q587" s="396">
        <v>38095200000</v>
      </c>
      <c r="R587" s="397"/>
      <c r="S587" s="397"/>
      <c r="T587" s="398"/>
      <c r="U587" s="399">
        <v>42058</v>
      </c>
      <c r="V587" s="400"/>
      <c r="W587" s="400"/>
      <c r="X587" s="401"/>
      <c r="Y587" s="394">
        <f>48*30</f>
        <v>1440</v>
      </c>
      <c r="Z587" s="394"/>
      <c r="AA587" s="238"/>
      <c r="AB587" s="232" t="s">
        <v>697</v>
      </c>
      <c r="AC587" s="232"/>
      <c r="AD587" s="233">
        <v>0.12</v>
      </c>
      <c r="AE587" s="233">
        <f t="shared" si="50"/>
        <v>0.99236111111111114</v>
      </c>
      <c r="AF587" s="234">
        <f t="shared" si="51"/>
        <v>1429</v>
      </c>
      <c r="AG587" s="234">
        <v>11</v>
      </c>
      <c r="AH587" s="390">
        <f t="shared" si="49"/>
        <v>34920600</v>
      </c>
      <c r="AI587" s="390"/>
      <c r="AJ587" s="390"/>
      <c r="AK587" s="390"/>
      <c r="AL587" s="390"/>
    </row>
    <row r="588" spans="1:38" ht="39.950000000000003" customHeight="1" x14ac:dyDescent="0.25">
      <c r="A588" s="394" t="s">
        <v>755</v>
      </c>
      <c r="B588" s="394"/>
      <c r="C588" s="394"/>
      <c r="D588" s="394"/>
      <c r="E588" s="394" t="s">
        <v>756</v>
      </c>
      <c r="F588" s="394"/>
      <c r="G588" s="394"/>
      <c r="H588" s="394"/>
      <c r="I588" s="394"/>
      <c r="J588" s="394"/>
      <c r="K588" s="394"/>
      <c r="L588" s="394"/>
      <c r="M588" s="394"/>
      <c r="N588" s="394"/>
      <c r="O588" s="394"/>
      <c r="P588" s="394"/>
      <c r="Q588" s="396">
        <v>1977120856</v>
      </c>
      <c r="R588" s="397"/>
      <c r="S588" s="397"/>
      <c r="T588" s="398"/>
      <c r="U588" s="399">
        <v>42279</v>
      </c>
      <c r="V588" s="400"/>
      <c r="W588" s="400"/>
      <c r="X588" s="401"/>
      <c r="Y588" s="394">
        <f>17*30</f>
        <v>510</v>
      </c>
      <c r="Z588" s="394"/>
      <c r="AA588" s="238"/>
      <c r="AB588" s="232" t="s">
        <v>697</v>
      </c>
      <c r="AC588" s="232"/>
      <c r="AD588" s="233">
        <v>0.33</v>
      </c>
      <c r="AE588" s="233">
        <f t="shared" si="50"/>
        <v>0.84313725490196079</v>
      </c>
      <c r="AF588" s="234">
        <f t="shared" si="51"/>
        <v>430</v>
      </c>
      <c r="AG588" s="234">
        <v>80</v>
      </c>
      <c r="AH588" s="390">
        <f t="shared" si="49"/>
        <v>102345079.60470589</v>
      </c>
      <c r="AI588" s="390"/>
      <c r="AJ588" s="390"/>
      <c r="AK588" s="390"/>
      <c r="AL588" s="390"/>
    </row>
    <row r="589" spans="1:38" ht="39.950000000000003" customHeight="1" x14ac:dyDescent="0.25">
      <c r="A589" s="394" t="s">
        <v>751</v>
      </c>
      <c r="B589" s="394"/>
      <c r="C589" s="394"/>
      <c r="D589" s="394"/>
      <c r="E589" s="394" t="s">
        <v>757</v>
      </c>
      <c r="F589" s="394"/>
      <c r="G589" s="394"/>
      <c r="H589" s="394"/>
      <c r="I589" s="394"/>
      <c r="J589" s="394"/>
      <c r="K589" s="394"/>
      <c r="L589" s="394"/>
      <c r="M589" s="394"/>
      <c r="N589" s="394"/>
      <c r="O589" s="394"/>
      <c r="P589" s="394"/>
      <c r="Q589" s="396">
        <v>6861565378</v>
      </c>
      <c r="R589" s="397"/>
      <c r="S589" s="397"/>
      <c r="T589" s="398"/>
      <c r="U589" s="399">
        <v>42457</v>
      </c>
      <c r="V589" s="400"/>
      <c r="W589" s="400"/>
      <c r="X589" s="401"/>
      <c r="Y589" s="394">
        <f>13*30</f>
        <v>390</v>
      </c>
      <c r="Z589" s="394"/>
      <c r="AA589" s="232"/>
      <c r="AB589" s="232" t="s">
        <v>697</v>
      </c>
      <c r="AC589" s="232"/>
      <c r="AD589" s="233">
        <v>0.33</v>
      </c>
      <c r="AE589" s="233">
        <f t="shared" si="50"/>
        <v>0.96666666666666667</v>
      </c>
      <c r="AF589" s="234">
        <f t="shared" si="51"/>
        <v>377</v>
      </c>
      <c r="AG589" s="234">
        <v>13</v>
      </c>
      <c r="AH589" s="390">
        <f t="shared" si="49"/>
        <v>75477219.157999992</v>
      </c>
      <c r="AI589" s="390"/>
      <c r="AJ589" s="390"/>
      <c r="AK589" s="390"/>
      <c r="AL589" s="390"/>
    </row>
    <row r="590" spans="1:38" ht="39.950000000000003" customHeight="1" x14ac:dyDescent="0.25">
      <c r="A590" s="394" t="s">
        <v>751</v>
      </c>
      <c r="B590" s="394"/>
      <c r="C590" s="394"/>
      <c r="D590" s="394"/>
      <c r="E590" s="394" t="s">
        <v>758</v>
      </c>
      <c r="F590" s="394"/>
      <c r="G590" s="394"/>
      <c r="H590" s="394"/>
      <c r="I590" s="394"/>
      <c r="J590" s="394"/>
      <c r="K590" s="394"/>
      <c r="L590" s="394"/>
      <c r="M590" s="394"/>
      <c r="N590" s="394"/>
      <c r="O590" s="394"/>
      <c r="P590" s="394"/>
      <c r="Q590" s="396">
        <v>25225169528</v>
      </c>
      <c r="R590" s="397"/>
      <c r="S590" s="397"/>
      <c r="T590" s="398"/>
      <c r="U590" s="399">
        <v>42572</v>
      </c>
      <c r="V590" s="400"/>
      <c r="W590" s="400"/>
      <c r="X590" s="401"/>
      <c r="Y590" s="394">
        <f>16*30</f>
        <v>480</v>
      </c>
      <c r="Z590" s="394"/>
      <c r="AA590" s="232"/>
      <c r="AB590" s="232" t="s">
        <v>697</v>
      </c>
      <c r="AC590" s="232"/>
      <c r="AD590" s="233">
        <v>0.39500000000000002</v>
      </c>
      <c r="AE590" s="233">
        <f t="shared" si="50"/>
        <v>0.8208333333333333</v>
      </c>
      <c r="AF590" s="234">
        <f t="shared" si="51"/>
        <v>394</v>
      </c>
      <c r="AG590" s="234">
        <v>86</v>
      </c>
      <c r="AH590" s="390">
        <f t="shared" si="49"/>
        <v>1785206268.4711666</v>
      </c>
      <c r="AI590" s="390"/>
      <c r="AJ590" s="390"/>
      <c r="AK590" s="390"/>
      <c r="AL590" s="390"/>
    </row>
    <row r="591" spans="1:38" ht="39.950000000000003" customHeight="1" x14ac:dyDescent="0.25">
      <c r="A591" s="394" t="s">
        <v>755</v>
      </c>
      <c r="B591" s="394"/>
      <c r="C591" s="394"/>
      <c r="D591" s="394"/>
      <c r="E591" s="394" t="s">
        <v>759</v>
      </c>
      <c r="F591" s="394"/>
      <c r="G591" s="394"/>
      <c r="H591" s="394"/>
      <c r="I591" s="394"/>
      <c r="J591" s="394"/>
      <c r="K591" s="394"/>
      <c r="L591" s="394"/>
      <c r="M591" s="394"/>
      <c r="N591" s="394"/>
      <c r="O591" s="394"/>
      <c r="P591" s="394"/>
      <c r="Q591" s="396">
        <v>4961252599</v>
      </c>
      <c r="R591" s="397"/>
      <c r="S591" s="397"/>
      <c r="T591" s="398"/>
      <c r="U591" s="399">
        <v>42401</v>
      </c>
      <c r="V591" s="400"/>
      <c r="W591" s="400"/>
      <c r="X591" s="401"/>
      <c r="Y591" s="394">
        <f>15*30</f>
        <v>450</v>
      </c>
      <c r="Z591" s="394"/>
      <c r="AA591" s="232"/>
      <c r="AB591" s="232" t="s">
        <v>697</v>
      </c>
      <c r="AC591" s="232"/>
      <c r="AD591" s="233">
        <v>0.4</v>
      </c>
      <c r="AE591" s="233">
        <f t="shared" si="50"/>
        <v>0.97333333333333338</v>
      </c>
      <c r="AF591" s="234">
        <f t="shared" si="51"/>
        <v>438</v>
      </c>
      <c r="AG591" s="234">
        <v>12</v>
      </c>
      <c r="AH591" s="390">
        <f t="shared" si="49"/>
        <v>52920027.722666666</v>
      </c>
      <c r="AI591" s="390"/>
      <c r="AJ591" s="390"/>
      <c r="AK591" s="390"/>
      <c r="AL591" s="390"/>
    </row>
    <row r="592" spans="1:38" ht="39.950000000000003" customHeight="1" x14ac:dyDescent="0.25">
      <c r="A592" s="394" t="s">
        <v>741</v>
      </c>
      <c r="B592" s="394"/>
      <c r="C592" s="394"/>
      <c r="D592" s="394"/>
      <c r="E592" s="394" t="s">
        <v>760</v>
      </c>
      <c r="F592" s="394"/>
      <c r="G592" s="394"/>
      <c r="H592" s="394"/>
      <c r="I592" s="394"/>
      <c r="J592" s="394"/>
      <c r="K592" s="394"/>
      <c r="L592" s="394"/>
      <c r="M592" s="394"/>
      <c r="N592" s="394"/>
      <c r="O592" s="394"/>
      <c r="P592" s="394"/>
      <c r="Q592" s="396">
        <v>5941973818</v>
      </c>
      <c r="R592" s="397"/>
      <c r="S592" s="397"/>
      <c r="T592" s="398"/>
      <c r="U592" s="399">
        <v>42723</v>
      </c>
      <c r="V592" s="400"/>
      <c r="W592" s="400"/>
      <c r="X592" s="401"/>
      <c r="Y592" s="394">
        <f>8*30</f>
        <v>240</v>
      </c>
      <c r="Z592" s="394"/>
      <c r="AA592" s="232"/>
      <c r="AB592" s="232" t="s">
        <v>697</v>
      </c>
      <c r="AC592" s="232"/>
      <c r="AD592" s="233">
        <v>0.3</v>
      </c>
      <c r="AE592" s="233">
        <f t="shared" si="50"/>
        <v>0.98750000000000004</v>
      </c>
      <c r="AF592" s="234">
        <f t="shared" si="51"/>
        <v>237</v>
      </c>
      <c r="AG592" s="234">
        <v>3</v>
      </c>
      <c r="AH592" s="390">
        <f t="shared" si="49"/>
        <v>22282401.817499999</v>
      </c>
      <c r="AI592" s="390"/>
      <c r="AJ592" s="390"/>
      <c r="AK592" s="390"/>
      <c r="AL592" s="390"/>
    </row>
    <row r="593" spans="1:38" ht="39.950000000000003" customHeight="1" x14ac:dyDescent="0.25">
      <c r="A593" s="394" t="s">
        <v>761</v>
      </c>
      <c r="B593" s="394"/>
      <c r="C593" s="394"/>
      <c r="D593" s="394"/>
      <c r="E593" s="394" t="s">
        <v>762</v>
      </c>
      <c r="F593" s="394"/>
      <c r="G593" s="394"/>
      <c r="H593" s="394"/>
      <c r="I593" s="394"/>
      <c r="J593" s="394"/>
      <c r="K593" s="394"/>
      <c r="L593" s="394"/>
      <c r="M593" s="394"/>
      <c r="N593" s="394"/>
      <c r="O593" s="394"/>
      <c r="P593" s="394"/>
      <c r="Q593" s="396">
        <v>4725563612</v>
      </c>
      <c r="R593" s="397"/>
      <c r="S593" s="397"/>
      <c r="T593" s="398"/>
      <c r="U593" s="399">
        <v>42768</v>
      </c>
      <c r="V593" s="400"/>
      <c r="W593" s="400"/>
      <c r="X593" s="401"/>
      <c r="Y593" s="394">
        <f>10*30</f>
        <v>300</v>
      </c>
      <c r="Z593" s="394"/>
      <c r="AA593" s="232"/>
      <c r="AB593" s="232" t="s">
        <v>697</v>
      </c>
      <c r="AC593" s="232"/>
      <c r="AD593" s="233">
        <v>0.33</v>
      </c>
      <c r="AE593" s="233">
        <f t="shared" si="50"/>
        <v>0.64</v>
      </c>
      <c r="AF593" s="234">
        <f t="shared" si="51"/>
        <v>192</v>
      </c>
      <c r="AG593" s="234">
        <v>108</v>
      </c>
      <c r="AH593" s="390">
        <f t="shared" si="49"/>
        <v>561396957.10560012</v>
      </c>
      <c r="AI593" s="390"/>
      <c r="AJ593" s="390"/>
      <c r="AK593" s="390"/>
      <c r="AL593" s="390"/>
    </row>
    <row r="594" spans="1:38" ht="39.950000000000003" customHeight="1" x14ac:dyDescent="0.25">
      <c r="A594" s="394" t="s">
        <v>741</v>
      </c>
      <c r="B594" s="394"/>
      <c r="C594" s="394"/>
      <c r="D594" s="394"/>
      <c r="E594" s="394" t="s">
        <v>763</v>
      </c>
      <c r="F594" s="394"/>
      <c r="G594" s="394"/>
      <c r="H594" s="394"/>
      <c r="I594" s="394"/>
      <c r="J594" s="394"/>
      <c r="K594" s="394"/>
      <c r="L594" s="394"/>
      <c r="M594" s="394"/>
      <c r="N594" s="394"/>
      <c r="O594" s="394"/>
      <c r="P594" s="394"/>
      <c r="Q594" s="396">
        <v>1350722421</v>
      </c>
      <c r="R594" s="397"/>
      <c r="S594" s="397"/>
      <c r="T594" s="398"/>
      <c r="U594" s="399">
        <v>42627</v>
      </c>
      <c r="V594" s="400"/>
      <c r="W594" s="400"/>
      <c r="X594" s="401"/>
      <c r="Y594" s="394">
        <f>4*30</f>
        <v>120</v>
      </c>
      <c r="Z594" s="394"/>
      <c r="AA594" s="232"/>
      <c r="AB594" s="232" t="s">
        <v>697</v>
      </c>
      <c r="AC594" s="232"/>
      <c r="AD594" s="233">
        <v>0.3</v>
      </c>
      <c r="AE594" s="233">
        <f t="shared" si="50"/>
        <v>0.95</v>
      </c>
      <c r="AF594" s="234">
        <f t="shared" si="51"/>
        <v>114</v>
      </c>
      <c r="AG594" s="234">
        <v>6</v>
      </c>
      <c r="AH594" s="390">
        <f t="shared" si="49"/>
        <v>20260836.315000001</v>
      </c>
      <c r="AI594" s="390"/>
      <c r="AJ594" s="390"/>
      <c r="AK594" s="390"/>
      <c r="AL594" s="390"/>
    </row>
    <row r="595" spans="1:38" ht="39.950000000000003" customHeight="1" x14ac:dyDescent="0.25">
      <c r="A595" s="394" t="s">
        <v>764</v>
      </c>
      <c r="B595" s="394"/>
      <c r="C595" s="394"/>
      <c r="D595" s="394"/>
      <c r="E595" s="394"/>
      <c r="F595" s="394"/>
      <c r="G595" s="394"/>
      <c r="H595" s="394"/>
      <c r="I595" s="394"/>
      <c r="J595" s="394"/>
      <c r="K595" s="394"/>
      <c r="L595" s="394"/>
      <c r="M595" s="394"/>
      <c r="N595" s="394"/>
      <c r="O595" s="394"/>
      <c r="P595" s="394"/>
      <c r="Q595" s="396">
        <v>33054086090</v>
      </c>
      <c r="R595" s="397"/>
      <c r="S595" s="397"/>
      <c r="T595" s="398"/>
      <c r="U595" s="399">
        <v>42955</v>
      </c>
      <c r="V595" s="400"/>
      <c r="W595" s="400"/>
      <c r="X595" s="401"/>
      <c r="Y595" s="394">
        <f>12*30</f>
        <v>360</v>
      </c>
      <c r="Z595" s="394"/>
      <c r="AA595" s="232"/>
      <c r="AB595" s="232" t="s">
        <v>697</v>
      </c>
      <c r="AC595" s="232"/>
      <c r="AD595" s="233">
        <v>0.5</v>
      </c>
      <c r="AE595" s="233">
        <f t="shared" si="50"/>
        <v>8.3333333333333332E-3</v>
      </c>
      <c r="AF595" s="234">
        <f t="shared" si="51"/>
        <v>3</v>
      </c>
      <c r="AG595" s="234">
        <v>357</v>
      </c>
      <c r="AH595" s="390">
        <f t="shared" si="49"/>
        <v>16389317686.291666</v>
      </c>
      <c r="AI595" s="390"/>
      <c r="AJ595" s="390"/>
      <c r="AK595" s="390"/>
      <c r="AL595" s="390"/>
    </row>
    <row r="596" spans="1:38" x14ac:dyDescent="0.25">
      <c r="AB596" s="391" t="s">
        <v>693</v>
      </c>
      <c r="AC596" s="391"/>
      <c r="AD596" s="391"/>
      <c r="AE596" s="391"/>
      <c r="AF596" s="391"/>
      <c r="AG596" s="391"/>
      <c r="AH596" s="392">
        <f>SUM(AH584:AL595)</f>
        <v>19336058943.29966</v>
      </c>
      <c r="AI596" s="393"/>
      <c r="AJ596" s="393"/>
      <c r="AK596" s="393"/>
      <c r="AL596" s="393"/>
    </row>
    <row r="597" spans="1:38" ht="15.75" thickBot="1" x14ac:dyDescent="0.3"/>
    <row r="598" spans="1:38" ht="15.75" thickBot="1" x14ac:dyDescent="0.3">
      <c r="A598" s="236" t="s">
        <v>698</v>
      </c>
      <c r="F598" s="236" t="str">
        <f>+B558</f>
        <v>ENRIQUE LOURIDO CAICEDO</v>
      </c>
      <c r="M598" s="236" t="s">
        <v>699</v>
      </c>
      <c r="T598" s="237" t="s">
        <v>699</v>
      </c>
      <c r="U598" s="385">
        <f>+AB558*((AG558+AI558+AK558)/100)-AH582</f>
        <v>55715243564.10923</v>
      </c>
      <c r="V598" s="386"/>
      <c r="W598" s="386"/>
      <c r="X598" s="386"/>
      <c r="Y598" s="386"/>
      <c r="Z598" s="387"/>
    </row>
    <row r="599" spans="1:38" ht="15.75" thickBot="1" x14ac:dyDescent="0.3">
      <c r="T599" s="237"/>
    </row>
    <row r="600" spans="1:38" ht="15.75" thickBot="1" x14ac:dyDescent="0.3">
      <c r="A600" s="236" t="s">
        <v>698</v>
      </c>
      <c r="F600" s="236" t="str">
        <f>+B559</f>
        <v>JAIME PUERTA ATEHORTUA</v>
      </c>
      <c r="M600" s="236" t="s">
        <v>699</v>
      </c>
      <c r="T600" s="237" t="s">
        <v>699</v>
      </c>
      <c r="U600" s="385">
        <f>+AB559*((AG559+AI559+AK559)/100)-AH596</f>
        <v>23393850484.70034</v>
      </c>
      <c r="V600" s="386"/>
      <c r="W600" s="386"/>
      <c r="X600" s="386"/>
      <c r="Y600" s="386"/>
      <c r="Z600" s="387"/>
    </row>
    <row r="601" spans="1:38" ht="15.75" thickBot="1" x14ac:dyDescent="0.3">
      <c r="T601" s="237"/>
    </row>
    <row r="602" spans="1:38" ht="15.75" thickBot="1" x14ac:dyDescent="0.3">
      <c r="A602" s="236" t="s">
        <v>698</v>
      </c>
      <c r="F602" s="236" t="str">
        <f>+A551</f>
        <v>CONSORCIO CIUDADELA UNIVERSITARIA</v>
      </c>
      <c r="M602" s="236" t="s">
        <v>699</v>
      </c>
      <c r="T602" s="237" t="s">
        <v>699</v>
      </c>
      <c r="U602" s="385">
        <f>SUM(U598:Z601)</f>
        <v>79109094048.80957</v>
      </c>
      <c r="V602" s="386"/>
      <c r="W602" s="386"/>
      <c r="X602" s="386"/>
      <c r="Y602" s="386"/>
      <c r="Z602" s="387"/>
      <c r="AB602" s="388" t="str">
        <f>+IF(AG554&lt;=U602,"CUMPLE","NO CUMPLE")</f>
        <v>CUMPLE</v>
      </c>
      <c r="AC602" s="388"/>
      <c r="AD602" s="388"/>
    </row>
    <row r="604" spans="1:38" x14ac:dyDescent="0.25">
      <c r="A604" s="468" t="s">
        <v>654</v>
      </c>
      <c r="B604" s="468"/>
      <c r="C604" s="468"/>
      <c r="D604" s="468"/>
      <c r="E604" s="468"/>
      <c r="F604" s="468"/>
      <c r="G604" s="468"/>
      <c r="H604" s="468"/>
      <c r="I604" s="468"/>
      <c r="J604" s="468"/>
      <c r="K604" s="468"/>
      <c r="L604" s="468"/>
      <c r="M604" s="468"/>
      <c r="N604" s="468"/>
      <c r="O604" s="468"/>
      <c r="P604" s="468"/>
      <c r="Q604" s="468"/>
      <c r="R604" s="468"/>
      <c r="S604" s="468"/>
      <c r="T604" s="468"/>
      <c r="U604" s="468"/>
      <c r="V604" s="468"/>
      <c r="W604" s="468"/>
      <c r="X604" s="468"/>
      <c r="Y604" s="468"/>
      <c r="Z604" s="468"/>
      <c r="AA604" s="468"/>
      <c r="AB604" s="468"/>
      <c r="AC604" s="468"/>
      <c r="AD604" s="468"/>
      <c r="AE604" s="468"/>
      <c r="AF604" s="468"/>
      <c r="AG604" s="468"/>
      <c r="AH604" s="468"/>
      <c r="AI604" s="468"/>
      <c r="AJ604" s="468"/>
      <c r="AK604" s="468"/>
      <c r="AL604" s="468"/>
    </row>
    <row r="605" spans="1:38" x14ac:dyDescent="0.25">
      <c r="A605" s="468">
        <v>16</v>
      </c>
      <c r="B605" s="468"/>
      <c r="C605" s="468"/>
      <c r="D605" s="468"/>
      <c r="E605" s="468"/>
      <c r="F605" s="468"/>
      <c r="G605" s="468"/>
      <c r="H605" s="468"/>
      <c r="I605" s="468"/>
      <c r="J605" s="468"/>
      <c r="K605" s="468"/>
      <c r="L605" s="468"/>
      <c r="M605" s="468"/>
      <c r="N605" s="468"/>
      <c r="O605" s="468"/>
      <c r="P605" s="468"/>
      <c r="Q605" s="468"/>
      <c r="R605" s="468"/>
      <c r="S605" s="468"/>
      <c r="T605" s="468"/>
      <c r="U605" s="468"/>
      <c r="V605" s="468"/>
      <c r="W605" s="468"/>
      <c r="X605" s="468"/>
      <c r="Y605" s="468"/>
      <c r="Z605" s="468"/>
      <c r="AA605" s="468"/>
      <c r="AB605" s="468"/>
      <c r="AC605" s="468"/>
      <c r="AD605" s="468"/>
      <c r="AE605" s="468"/>
      <c r="AF605" s="468"/>
      <c r="AG605" s="468"/>
      <c r="AH605" s="468"/>
      <c r="AI605" s="468"/>
      <c r="AJ605" s="468"/>
      <c r="AK605" s="468"/>
      <c r="AL605" s="468"/>
    </row>
    <row r="606" spans="1:38" x14ac:dyDescent="0.25">
      <c r="A606" s="410" t="s">
        <v>106</v>
      </c>
      <c r="B606" s="410"/>
      <c r="C606" s="410"/>
      <c r="D606" s="410"/>
      <c r="E606" s="410"/>
      <c r="F606" s="410"/>
      <c r="G606" s="410"/>
      <c r="H606" s="410"/>
      <c r="I606" s="410"/>
      <c r="J606" s="410"/>
      <c r="K606" s="410"/>
      <c r="L606" s="410"/>
      <c r="M606" s="410"/>
      <c r="N606" s="410"/>
      <c r="O606" s="410"/>
      <c r="P606" s="410"/>
      <c r="Q606" s="410"/>
      <c r="R606" s="410"/>
      <c r="S606" s="410"/>
      <c r="T606" s="410"/>
      <c r="U606" s="410"/>
      <c r="V606" s="410"/>
      <c r="W606" s="410"/>
      <c r="X606" s="410"/>
      <c r="Y606" s="410"/>
      <c r="Z606" s="410"/>
      <c r="AA606" s="410"/>
      <c r="AB606" s="410"/>
      <c r="AC606" s="410"/>
      <c r="AD606" s="410"/>
      <c r="AE606" s="410"/>
      <c r="AF606" s="410"/>
      <c r="AG606" s="410"/>
      <c r="AH606" s="410"/>
      <c r="AI606" s="410"/>
      <c r="AJ606" s="410"/>
      <c r="AK606" s="410"/>
      <c r="AL606" s="410"/>
    </row>
    <row r="607" spans="1:38" x14ac:dyDescent="0.25">
      <c r="A607" s="410" t="s">
        <v>765</v>
      </c>
      <c r="B607" s="410"/>
      <c r="C607" s="410"/>
      <c r="D607" s="410"/>
      <c r="E607" s="410"/>
      <c r="F607" s="410"/>
      <c r="G607" s="410"/>
      <c r="H607" s="410"/>
      <c r="I607" s="410"/>
      <c r="J607" s="410"/>
      <c r="K607" s="410"/>
      <c r="L607" s="410"/>
      <c r="M607" s="410"/>
      <c r="N607" s="410"/>
      <c r="O607" s="410"/>
      <c r="P607" s="410"/>
      <c r="Q607" s="410"/>
      <c r="R607" s="410"/>
      <c r="S607" s="410"/>
      <c r="T607" s="410"/>
      <c r="U607" s="410"/>
      <c r="V607" s="410"/>
      <c r="W607" s="410"/>
      <c r="X607" s="410"/>
      <c r="Y607" s="410"/>
      <c r="Z607" s="410"/>
      <c r="AA607" s="410"/>
      <c r="AB607" s="410"/>
      <c r="AC607" s="410"/>
      <c r="AD607" s="410"/>
      <c r="AE607" s="410"/>
      <c r="AF607" s="410"/>
      <c r="AG607" s="410"/>
      <c r="AH607" s="410"/>
      <c r="AI607" s="410"/>
      <c r="AJ607" s="410"/>
      <c r="AK607" s="410"/>
      <c r="AL607" s="410"/>
    </row>
    <row r="609" spans="1:40" s="217" customFormat="1" ht="30" customHeight="1" x14ac:dyDescent="0.2">
      <c r="A609" s="463" t="s">
        <v>655</v>
      </c>
      <c r="B609" s="463"/>
      <c r="C609" s="463"/>
      <c r="D609" s="463"/>
      <c r="E609" s="463"/>
      <c r="F609" s="463"/>
      <c r="G609" s="463"/>
      <c r="H609" s="463"/>
      <c r="I609" s="464">
        <v>8634189187</v>
      </c>
      <c r="J609" s="464"/>
      <c r="K609" s="464"/>
      <c r="L609" s="464"/>
      <c r="M609" s="464"/>
      <c r="N609" s="464"/>
      <c r="O609" s="439" t="s">
        <v>656</v>
      </c>
      <c r="P609" s="439"/>
      <c r="Q609" s="439"/>
      <c r="R609" s="439"/>
      <c r="S609" s="439"/>
      <c r="T609" s="439"/>
      <c r="U609" s="443">
        <v>12</v>
      </c>
      <c r="V609" s="443"/>
      <c r="W609" s="443"/>
      <c r="X609" s="443"/>
      <c r="Y609" s="439" t="s">
        <v>657</v>
      </c>
      <c r="Z609" s="439"/>
      <c r="AA609" s="439"/>
      <c r="AB609" s="439"/>
      <c r="AC609" s="439"/>
      <c r="AD609" s="439"/>
      <c r="AE609" s="439"/>
      <c r="AF609" s="439"/>
      <c r="AG609" s="464">
        <f>IF(U609&gt;12,(I609-I610)/U609*12,I609-I610)</f>
        <v>8634189187</v>
      </c>
      <c r="AH609" s="464"/>
      <c r="AI609" s="464"/>
      <c r="AJ609" s="464"/>
      <c r="AK609" s="464"/>
      <c r="AL609" s="464"/>
    </row>
    <row r="610" spans="1:40" s="217" customFormat="1" ht="30" customHeight="1" x14ac:dyDescent="0.2">
      <c r="A610" s="463" t="s">
        <v>658</v>
      </c>
      <c r="B610" s="463"/>
      <c r="C610" s="463"/>
      <c r="D610" s="463"/>
      <c r="E610" s="463"/>
      <c r="F610" s="463"/>
      <c r="G610" s="463"/>
      <c r="H610" s="463"/>
      <c r="I610" s="464">
        <v>0</v>
      </c>
      <c r="J610" s="464"/>
      <c r="K610" s="464"/>
      <c r="L610" s="464"/>
      <c r="M610" s="464"/>
      <c r="N610" s="464"/>
      <c r="O610" s="439" t="s">
        <v>659</v>
      </c>
      <c r="P610" s="439"/>
      <c r="Q610" s="439"/>
      <c r="R610" s="439"/>
      <c r="S610" s="439"/>
      <c r="T610" s="439"/>
      <c r="U610" s="464">
        <v>2974.7</v>
      </c>
      <c r="V610" s="464"/>
      <c r="W610" s="464"/>
      <c r="X610" s="464"/>
      <c r="Y610" s="443" t="s">
        <v>660</v>
      </c>
      <c r="Z610" s="443"/>
      <c r="AA610" s="443"/>
      <c r="AB610" s="443"/>
      <c r="AC610" s="443"/>
      <c r="AD610" s="443"/>
      <c r="AE610" s="443"/>
      <c r="AF610" s="443"/>
      <c r="AG610" s="465">
        <f>U610*125000</f>
        <v>371837500</v>
      </c>
      <c r="AH610" s="466"/>
      <c r="AI610" s="466"/>
      <c r="AJ610" s="466"/>
      <c r="AK610" s="466"/>
      <c r="AL610" s="467"/>
    </row>
    <row r="611" spans="1:40" s="222" customFormat="1" ht="7.5" customHeight="1" x14ac:dyDescent="0.25">
      <c r="A611" s="218"/>
      <c r="B611" s="218"/>
      <c r="C611" s="218"/>
      <c r="D611" s="218"/>
      <c r="E611" s="218"/>
      <c r="F611" s="218"/>
      <c r="G611" s="219"/>
      <c r="H611" s="219"/>
      <c r="I611" s="219"/>
      <c r="J611" s="219"/>
      <c r="K611" s="219"/>
      <c r="L611" s="219"/>
      <c r="M611" s="220"/>
      <c r="N611" s="220"/>
      <c r="O611" s="220"/>
      <c r="P611" s="220"/>
      <c r="Q611" s="220"/>
      <c r="R611" s="218"/>
      <c r="S611" s="220"/>
      <c r="T611" s="220"/>
      <c r="U611" s="220"/>
      <c r="V611" s="220"/>
      <c r="W611" s="220"/>
      <c r="X611" s="221"/>
      <c r="Y611" s="221"/>
      <c r="Z611" s="220"/>
      <c r="AA611" s="220"/>
      <c r="AB611" s="220"/>
      <c r="AC611" s="220"/>
      <c r="AD611" s="220"/>
      <c r="AE611" s="220"/>
      <c r="AF611" s="220"/>
      <c r="AG611" s="219"/>
      <c r="AH611" s="219"/>
      <c r="AI611" s="219"/>
      <c r="AJ611" s="219"/>
      <c r="AK611" s="219"/>
      <c r="AL611" s="219"/>
    </row>
    <row r="612" spans="1:40" s="224" customFormat="1" ht="75" customHeight="1" x14ac:dyDescent="0.25">
      <c r="A612" s="223" t="s">
        <v>661</v>
      </c>
      <c r="B612" s="443" t="s">
        <v>662</v>
      </c>
      <c r="C612" s="443"/>
      <c r="D612" s="443"/>
      <c r="E612" s="443"/>
      <c r="F612" s="443"/>
      <c r="G612" s="443"/>
      <c r="H612" s="443"/>
      <c r="I612" s="443"/>
      <c r="J612" s="458" t="s">
        <v>663</v>
      </c>
      <c r="K612" s="459"/>
      <c r="L612" s="460" t="s">
        <v>664</v>
      </c>
      <c r="M612" s="460"/>
      <c r="N612" s="460"/>
      <c r="O612" s="460"/>
      <c r="P612" s="460"/>
      <c r="Q612" s="461" t="s">
        <v>665</v>
      </c>
      <c r="R612" s="461"/>
      <c r="S612" s="439" t="s">
        <v>666</v>
      </c>
      <c r="T612" s="439"/>
      <c r="U612" s="461" t="s">
        <v>667</v>
      </c>
      <c r="V612" s="461"/>
      <c r="W612" s="439" t="s">
        <v>668</v>
      </c>
      <c r="X612" s="439"/>
      <c r="Y612" s="439"/>
      <c r="Z612" s="439"/>
      <c r="AA612" s="439"/>
      <c r="AB612" s="439" t="s">
        <v>669</v>
      </c>
      <c r="AC612" s="439"/>
      <c r="AD612" s="439"/>
      <c r="AE612" s="439"/>
      <c r="AF612" s="439"/>
      <c r="AG612" s="462" t="s">
        <v>670</v>
      </c>
      <c r="AH612" s="462"/>
      <c r="AI612" s="462" t="s">
        <v>671</v>
      </c>
      <c r="AJ612" s="462"/>
      <c r="AK612" s="462" t="s">
        <v>672</v>
      </c>
      <c r="AL612" s="462"/>
    </row>
    <row r="613" spans="1:40" x14ac:dyDescent="0.25">
      <c r="A613" s="225">
        <v>1</v>
      </c>
      <c r="B613" s="410" t="s">
        <v>766</v>
      </c>
      <c r="C613" s="410"/>
      <c r="D613" s="410"/>
      <c r="E613" s="410"/>
      <c r="F613" s="410"/>
      <c r="G613" s="410"/>
      <c r="H613" s="410"/>
      <c r="I613" s="410"/>
      <c r="J613" s="411">
        <v>0.35</v>
      </c>
      <c r="K613" s="412"/>
      <c r="L613" s="416">
        <f>62968.04*737717</f>
        <v>46452593564.68</v>
      </c>
      <c r="M613" s="416"/>
      <c r="N613" s="416"/>
      <c r="O613" s="416"/>
      <c r="P613" s="416"/>
      <c r="Q613" s="414">
        <f>+L613/(I$609*J613)</f>
        <v>15.371645562146949</v>
      </c>
      <c r="R613" s="414"/>
      <c r="S613" s="415">
        <v>78.540000000000006</v>
      </c>
      <c r="T613" s="415"/>
      <c r="U613" s="415">
        <v>1</v>
      </c>
      <c r="V613" s="415"/>
      <c r="W613" s="409">
        <v>3959232000</v>
      </c>
      <c r="X613" s="409"/>
      <c r="Y613" s="409"/>
      <c r="Z613" s="409"/>
      <c r="AA613" s="409"/>
      <c r="AB613" s="409">
        <f>+IF(W613&lt;AG$610,AG$610,W613)</f>
        <v>3959232000</v>
      </c>
      <c r="AC613" s="409"/>
      <c r="AD613" s="409"/>
      <c r="AE613" s="409"/>
      <c r="AF613" s="409"/>
      <c r="AG613" s="408">
        <f>IF(Q613&gt;=0,IF(Q613&lt;=3,60,IF(Q613&lt;=6,80,IF(Q613&lt;=10,100,120))))</f>
        <v>120</v>
      </c>
      <c r="AH613" s="408"/>
      <c r="AI613" s="408">
        <f>IF(S613&gt;=0,IF(S613&lt;0.5,20,IF(S613&lt;0.75,25,IF(S613&lt;1,30,IF(S613&lt;1.5,35,40)))))</f>
        <v>40</v>
      </c>
      <c r="AJ613" s="408"/>
      <c r="AK613" s="408">
        <f>IF(U613&gt;=1,IF(U613&lt;=5,20,IF(U613&lt;=10,30,40)))</f>
        <v>20</v>
      </c>
      <c r="AL613" s="408"/>
      <c r="AN613" s="224"/>
    </row>
    <row r="614" spans="1:40" x14ac:dyDescent="0.25">
      <c r="A614" s="225">
        <v>2</v>
      </c>
      <c r="B614" s="410" t="s">
        <v>767</v>
      </c>
      <c r="C614" s="410"/>
      <c r="D614" s="410"/>
      <c r="E614" s="410"/>
      <c r="F614" s="410"/>
      <c r="G614" s="410"/>
      <c r="H614" s="410"/>
      <c r="I614" s="410"/>
      <c r="J614" s="411">
        <v>0.35</v>
      </c>
      <c r="K614" s="412"/>
      <c r="L614" s="416">
        <f>138284.73*737717</f>
        <v>102014996161.41</v>
      </c>
      <c r="M614" s="416"/>
      <c r="N614" s="416"/>
      <c r="O614" s="416"/>
      <c r="P614" s="416"/>
      <c r="Q614" s="414">
        <f t="shared" ref="Q614:Q615" si="52">+L614/(I$609*J614)</f>
        <v>33.757821526876</v>
      </c>
      <c r="R614" s="414"/>
      <c r="S614" s="415">
        <v>78.61</v>
      </c>
      <c r="T614" s="415"/>
      <c r="U614" s="415">
        <v>1</v>
      </c>
      <c r="V614" s="415"/>
      <c r="W614" s="409">
        <v>3954315000</v>
      </c>
      <c r="X614" s="409"/>
      <c r="Y614" s="409"/>
      <c r="Z614" s="409"/>
      <c r="AA614" s="409"/>
      <c r="AB614" s="409">
        <f t="shared" ref="AB614:AB615" si="53">+IF(W614&lt;AG$610,AG$610,W614)</f>
        <v>3954315000</v>
      </c>
      <c r="AC614" s="409"/>
      <c r="AD614" s="409"/>
      <c r="AE614" s="409"/>
      <c r="AF614" s="409"/>
      <c r="AG614" s="408">
        <f>IF(Q614&gt;=0,IF(Q614&lt;=3,60,IF(Q614&lt;=6,80,IF(Q614&lt;=10,100,120))))</f>
        <v>120</v>
      </c>
      <c r="AH614" s="408"/>
      <c r="AI614" s="408">
        <f>IF(S614&gt;=0,IF(S614&lt;0.5,20,IF(S614&lt;0.75,25,IF(S614&lt;1,30,IF(S614&lt;1.5,35,40)))))</f>
        <v>40</v>
      </c>
      <c r="AJ614" s="408"/>
      <c r="AK614" s="408">
        <f>IF(U614&gt;=1,IF(U614&lt;=5,20,IF(U614&lt;=10,30,40)))</f>
        <v>20</v>
      </c>
      <c r="AL614" s="408"/>
      <c r="AN614" s="224"/>
    </row>
    <row r="615" spans="1:40" x14ac:dyDescent="0.25">
      <c r="A615" s="225">
        <v>3</v>
      </c>
      <c r="B615" s="410" t="s">
        <v>768</v>
      </c>
      <c r="C615" s="410"/>
      <c r="D615" s="410"/>
      <c r="E615" s="410"/>
      <c r="F615" s="410"/>
      <c r="G615" s="410"/>
      <c r="H615" s="410"/>
      <c r="I615" s="410"/>
      <c r="J615" s="411">
        <v>0.3</v>
      </c>
      <c r="K615" s="412"/>
      <c r="L615" s="413">
        <v>0</v>
      </c>
      <c r="M615" s="413"/>
      <c r="N615" s="413"/>
      <c r="O615" s="413"/>
      <c r="P615" s="413"/>
      <c r="Q615" s="414">
        <f t="shared" si="52"/>
        <v>0</v>
      </c>
      <c r="R615" s="414"/>
      <c r="S615" s="415">
        <v>2.16</v>
      </c>
      <c r="T615" s="415"/>
      <c r="U615" s="415">
        <v>1</v>
      </c>
      <c r="V615" s="415"/>
      <c r="W615" s="409">
        <v>80492749939</v>
      </c>
      <c r="X615" s="409"/>
      <c r="Y615" s="409"/>
      <c r="Z615" s="409"/>
      <c r="AA615" s="409"/>
      <c r="AB615" s="409">
        <f t="shared" si="53"/>
        <v>80492749939</v>
      </c>
      <c r="AC615" s="409"/>
      <c r="AD615" s="409"/>
      <c r="AE615" s="409"/>
      <c r="AF615" s="409"/>
      <c r="AG615" s="408"/>
      <c r="AH615" s="408"/>
      <c r="AI615" s="408"/>
      <c r="AJ615" s="408"/>
      <c r="AK615" s="408"/>
      <c r="AL615" s="408"/>
      <c r="AM615" s="281" t="s">
        <v>871</v>
      </c>
      <c r="AN615" s="224"/>
    </row>
    <row r="616" spans="1:40" ht="15.75" thickBot="1" x14ac:dyDescent="0.3"/>
    <row r="617" spans="1:40" ht="15" customHeight="1" x14ac:dyDescent="0.25">
      <c r="A617" s="417" t="s">
        <v>676</v>
      </c>
      <c r="B617" s="418"/>
      <c r="C617" s="418"/>
      <c r="D617" s="418"/>
      <c r="E617" s="423" t="s">
        <v>677</v>
      </c>
      <c r="F617" s="418"/>
      <c r="G617" s="418"/>
      <c r="H617" s="424"/>
      <c r="I617" s="429" t="s">
        <v>678</v>
      </c>
      <c r="J617" s="430"/>
      <c r="K617" s="430"/>
      <c r="L617" s="430"/>
      <c r="M617" s="430"/>
      <c r="N617" s="430"/>
      <c r="O617" s="430"/>
      <c r="P617" s="431"/>
      <c r="Q617" s="429" t="s">
        <v>679</v>
      </c>
      <c r="R617" s="430"/>
      <c r="S617" s="430"/>
      <c r="T617" s="431"/>
      <c r="U617" s="423" t="s">
        <v>11</v>
      </c>
      <c r="V617" s="418"/>
      <c r="W617" s="418"/>
      <c r="X617" s="424"/>
      <c r="Y617" s="438" t="s">
        <v>680</v>
      </c>
      <c r="Z617" s="438"/>
      <c r="AA617" s="442" t="s">
        <v>681</v>
      </c>
      <c r="AB617" s="442"/>
      <c r="AC617" s="442"/>
      <c r="AD617" s="444" t="s">
        <v>682</v>
      </c>
      <c r="AE617" s="447" t="s">
        <v>683</v>
      </c>
      <c r="AF617" s="447"/>
      <c r="AG617" s="447"/>
      <c r="AH617" s="447"/>
      <c r="AI617" s="447"/>
      <c r="AJ617" s="447"/>
      <c r="AK617" s="447"/>
      <c r="AL617" s="448"/>
    </row>
    <row r="618" spans="1:40" ht="15" customHeight="1" x14ac:dyDescent="0.25">
      <c r="A618" s="419"/>
      <c r="B618" s="420"/>
      <c r="C618" s="420"/>
      <c r="D618" s="420"/>
      <c r="E618" s="425"/>
      <c r="F618" s="420"/>
      <c r="G618" s="420"/>
      <c r="H618" s="426"/>
      <c r="I618" s="432"/>
      <c r="J618" s="433"/>
      <c r="K618" s="433"/>
      <c r="L618" s="433"/>
      <c r="M618" s="433"/>
      <c r="N618" s="433"/>
      <c r="O618" s="433"/>
      <c r="P618" s="434"/>
      <c r="Q618" s="432"/>
      <c r="R618" s="433"/>
      <c r="S618" s="433"/>
      <c r="T618" s="434"/>
      <c r="U618" s="425"/>
      <c r="V618" s="420"/>
      <c r="W618" s="420"/>
      <c r="X618" s="426"/>
      <c r="Y618" s="439"/>
      <c r="Z618" s="439"/>
      <c r="AA618" s="443"/>
      <c r="AB618" s="443"/>
      <c r="AC618" s="443"/>
      <c r="AD618" s="445"/>
      <c r="AE618" s="449" t="s">
        <v>684</v>
      </c>
      <c r="AF618" s="452" t="s">
        <v>685</v>
      </c>
      <c r="AG618" s="452" t="s">
        <v>686</v>
      </c>
      <c r="AH618" s="439" t="s">
        <v>687</v>
      </c>
      <c r="AI618" s="439"/>
      <c r="AJ618" s="439"/>
      <c r="AK618" s="439"/>
      <c r="AL618" s="455"/>
    </row>
    <row r="619" spans="1:40" ht="15" customHeight="1" x14ac:dyDescent="0.25">
      <c r="A619" s="419"/>
      <c r="B619" s="420"/>
      <c r="C619" s="420"/>
      <c r="D619" s="420"/>
      <c r="E619" s="425"/>
      <c r="F619" s="420"/>
      <c r="G619" s="420"/>
      <c r="H619" s="426"/>
      <c r="I619" s="432"/>
      <c r="J619" s="433"/>
      <c r="K619" s="433"/>
      <c r="L619" s="433"/>
      <c r="M619" s="433"/>
      <c r="N619" s="433"/>
      <c r="O619" s="433"/>
      <c r="P619" s="434"/>
      <c r="Q619" s="432"/>
      <c r="R619" s="433"/>
      <c r="S619" s="433"/>
      <c r="T619" s="434"/>
      <c r="U619" s="425"/>
      <c r="V619" s="420"/>
      <c r="W619" s="420"/>
      <c r="X619" s="426"/>
      <c r="Y619" s="439"/>
      <c r="Z619" s="439"/>
      <c r="AA619" s="443"/>
      <c r="AB619" s="443"/>
      <c r="AC619" s="443"/>
      <c r="AD619" s="445"/>
      <c r="AE619" s="449"/>
      <c r="AF619" s="452"/>
      <c r="AG619" s="452"/>
      <c r="AH619" s="439"/>
      <c r="AI619" s="439"/>
      <c r="AJ619" s="439"/>
      <c r="AK619" s="439"/>
      <c r="AL619" s="455"/>
    </row>
    <row r="620" spans="1:40" ht="15" customHeight="1" x14ac:dyDescent="0.25">
      <c r="A620" s="419"/>
      <c r="B620" s="420"/>
      <c r="C620" s="420"/>
      <c r="D620" s="420"/>
      <c r="E620" s="425"/>
      <c r="F620" s="420"/>
      <c r="G620" s="420"/>
      <c r="H620" s="426"/>
      <c r="I620" s="432"/>
      <c r="J620" s="433"/>
      <c r="K620" s="433"/>
      <c r="L620" s="433"/>
      <c r="M620" s="433"/>
      <c r="N620" s="433"/>
      <c r="O620" s="433"/>
      <c r="P620" s="434"/>
      <c r="Q620" s="432"/>
      <c r="R620" s="433"/>
      <c r="S620" s="433"/>
      <c r="T620" s="434"/>
      <c r="U620" s="425"/>
      <c r="V620" s="420"/>
      <c r="W620" s="420"/>
      <c r="X620" s="426"/>
      <c r="Y620" s="439"/>
      <c r="Z620" s="439"/>
      <c r="AA620" s="405" t="s">
        <v>688</v>
      </c>
      <c r="AB620" s="405" t="s">
        <v>689</v>
      </c>
      <c r="AC620" s="405" t="s">
        <v>690</v>
      </c>
      <c r="AD620" s="445"/>
      <c r="AE620" s="449"/>
      <c r="AF620" s="452"/>
      <c r="AG620" s="452"/>
      <c r="AH620" s="439"/>
      <c r="AI620" s="439"/>
      <c r="AJ620" s="439"/>
      <c r="AK620" s="439"/>
      <c r="AL620" s="455"/>
    </row>
    <row r="621" spans="1:40" ht="15" customHeight="1" x14ac:dyDescent="0.25">
      <c r="A621" s="419"/>
      <c r="B621" s="420"/>
      <c r="C621" s="420"/>
      <c r="D621" s="420"/>
      <c r="E621" s="425"/>
      <c r="F621" s="420"/>
      <c r="G621" s="420"/>
      <c r="H621" s="426"/>
      <c r="I621" s="432"/>
      <c r="J621" s="433"/>
      <c r="K621" s="433"/>
      <c r="L621" s="433"/>
      <c r="M621" s="433"/>
      <c r="N621" s="433"/>
      <c r="O621" s="433"/>
      <c r="P621" s="434"/>
      <c r="Q621" s="432"/>
      <c r="R621" s="433"/>
      <c r="S621" s="433"/>
      <c r="T621" s="434"/>
      <c r="U621" s="425"/>
      <c r="V621" s="420"/>
      <c r="W621" s="420"/>
      <c r="X621" s="426"/>
      <c r="Y621" s="440"/>
      <c r="Z621" s="440"/>
      <c r="AA621" s="406"/>
      <c r="AB621" s="406"/>
      <c r="AC621" s="406"/>
      <c r="AD621" s="445"/>
      <c r="AE621" s="450"/>
      <c r="AF621" s="453"/>
      <c r="AG621" s="453"/>
      <c r="AH621" s="440"/>
      <c r="AI621" s="440"/>
      <c r="AJ621" s="440"/>
      <c r="AK621" s="440"/>
      <c r="AL621" s="456"/>
    </row>
    <row r="622" spans="1:40" ht="15.75" thickBot="1" x14ac:dyDescent="0.3">
      <c r="A622" s="421"/>
      <c r="B622" s="422"/>
      <c r="C622" s="422"/>
      <c r="D622" s="422"/>
      <c r="E622" s="427"/>
      <c r="F622" s="422"/>
      <c r="G622" s="422"/>
      <c r="H622" s="428"/>
      <c r="I622" s="435"/>
      <c r="J622" s="436"/>
      <c r="K622" s="436"/>
      <c r="L622" s="436"/>
      <c r="M622" s="436"/>
      <c r="N622" s="436"/>
      <c r="O622" s="436"/>
      <c r="P622" s="437"/>
      <c r="Q622" s="435"/>
      <c r="R622" s="436"/>
      <c r="S622" s="436"/>
      <c r="T622" s="437"/>
      <c r="U622" s="427"/>
      <c r="V622" s="422"/>
      <c r="W622" s="422"/>
      <c r="X622" s="428"/>
      <c r="Y622" s="441"/>
      <c r="Z622" s="441"/>
      <c r="AA622" s="407"/>
      <c r="AB622" s="407"/>
      <c r="AC622" s="407"/>
      <c r="AD622" s="446"/>
      <c r="AE622" s="451"/>
      <c r="AF622" s="454"/>
      <c r="AG622" s="454"/>
      <c r="AH622" s="441"/>
      <c r="AI622" s="441"/>
      <c r="AJ622" s="441"/>
      <c r="AK622" s="441"/>
      <c r="AL622" s="457"/>
    </row>
    <row r="623" spans="1:40" s="222" customFormat="1" x14ac:dyDescent="0.25">
      <c r="A623" s="226" t="s">
        <v>691</v>
      </c>
      <c r="B623" s="218"/>
      <c r="C623" s="218"/>
      <c r="D623" s="218"/>
      <c r="E623" s="227"/>
      <c r="F623" s="227"/>
      <c r="G623" s="227"/>
      <c r="H623" s="226" t="str">
        <f>+B613</f>
        <v>HAROLD JOSE VACCA MENESES</v>
      </c>
      <c r="I623" s="218"/>
      <c r="J623" s="218"/>
      <c r="K623" s="218"/>
      <c r="L623" s="218"/>
      <c r="M623" s="218"/>
      <c r="N623" s="218"/>
      <c r="O623" s="218"/>
      <c r="P623" s="218"/>
      <c r="Q623" s="218"/>
      <c r="R623" s="218"/>
      <c r="S623" s="227"/>
      <c r="T623" s="227"/>
      <c r="U623" s="227"/>
      <c r="V623" s="227"/>
      <c r="W623" s="227"/>
      <c r="X623" s="227"/>
      <c r="Y623" s="227"/>
      <c r="Z623" s="227"/>
      <c r="AA623" s="228"/>
      <c r="AB623" s="228"/>
      <c r="AC623" s="228"/>
      <c r="AD623" s="229"/>
      <c r="AE623" s="230"/>
      <c r="AF623" s="231"/>
      <c r="AG623" s="231"/>
      <c r="AH623" s="227"/>
      <c r="AI623" s="227"/>
      <c r="AJ623" s="227"/>
      <c r="AK623" s="227"/>
      <c r="AL623" s="227"/>
    </row>
    <row r="624" spans="1:40" ht="39.950000000000003" customHeight="1" x14ac:dyDescent="0.25">
      <c r="A624" s="394" t="s">
        <v>715</v>
      </c>
      <c r="B624" s="394"/>
      <c r="C624" s="394"/>
      <c r="D624" s="394"/>
      <c r="E624" s="394" t="s">
        <v>769</v>
      </c>
      <c r="F624" s="394"/>
      <c r="G624" s="394"/>
      <c r="H624" s="394"/>
      <c r="I624" s="394" t="s">
        <v>770</v>
      </c>
      <c r="J624" s="394"/>
      <c r="K624" s="394"/>
      <c r="L624" s="394"/>
      <c r="M624" s="394"/>
      <c r="N624" s="394"/>
      <c r="O624" s="394"/>
      <c r="P624" s="394"/>
      <c r="Q624" s="396">
        <v>1894384332</v>
      </c>
      <c r="R624" s="397"/>
      <c r="S624" s="397"/>
      <c r="T624" s="398"/>
      <c r="U624" s="399">
        <v>42519</v>
      </c>
      <c r="V624" s="400"/>
      <c r="W624" s="400"/>
      <c r="X624" s="401"/>
      <c r="Y624" s="394">
        <v>150</v>
      </c>
      <c r="Z624" s="394"/>
      <c r="AA624" s="232"/>
      <c r="AB624" s="232" t="s">
        <v>697</v>
      </c>
      <c r="AC624" s="232"/>
      <c r="AD624" s="233">
        <v>0.5</v>
      </c>
      <c r="AE624" s="233">
        <f>+AF624/Y624</f>
        <v>0.7</v>
      </c>
      <c r="AF624" s="234">
        <f>+Y624-AG624</f>
        <v>105</v>
      </c>
      <c r="AG624" s="234">
        <v>45</v>
      </c>
      <c r="AH624" s="390">
        <f>+(Q624/Y624)*AD624*AG624</f>
        <v>284157649.80000001</v>
      </c>
      <c r="AI624" s="390"/>
      <c r="AJ624" s="390"/>
      <c r="AK624" s="390"/>
      <c r="AL624" s="390"/>
    </row>
    <row r="625" spans="1:38" ht="39.950000000000003" customHeight="1" x14ac:dyDescent="0.25">
      <c r="A625" s="394" t="s">
        <v>771</v>
      </c>
      <c r="B625" s="394"/>
      <c r="C625" s="394"/>
      <c r="D625" s="394"/>
      <c r="E625" s="394" t="s">
        <v>772</v>
      </c>
      <c r="F625" s="394"/>
      <c r="G625" s="394"/>
      <c r="H625" s="394"/>
      <c r="I625" s="394" t="s">
        <v>773</v>
      </c>
      <c r="J625" s="394"/>
      <c r="K625" s="394"/>
      <c r="L625" s="394"/>
      <c r="M625" s="394"/>
      <c r="N625" s="394"/>
      <c r="O625" s="394"/>
      <c r="P625" s="394"/>
      <c r="Q625" s="396">
        <v>1218333059</v>
      </c>
      <c r="R625" s="397"/>
      <c r="S625" s="397"/>
      <c r="T625" s="398"/>
      <c r="U625" s="399">
        <v>42604</v>
      </c>
      <c r="V625" s="400"/>
      <c r="W625" s="400"/>
      <c r="X625" s="401"/>
      <c r="Y625" s="394">
        <v>150</v>
      </c>
      <c r="Z625" s="394"/>
      <c r="AA625" s="232"/>
      <c r="AB625" s="232" t="s">
        <v>697</v>
      </c>
      <c r="AC625" s="232"/>
      <c r="AD625" s="233">
        <v>0.5</v>
      </c>
      <c r="AE625" s="233">
        <f>+AF625/Y625</f>
        <v>0.8</v>
      </c>
      <c r="AF625" s="234">
        <f>+Y625-AG625</f>
        <v>120</v>
      </c>
      <c r="AG625" s="234">
        <v>30</v>
      </c>
      <c r="AH625" s="390">
        <f>+(Q625/Y625)*AD625*AG625</f>
        <v>121833305.90000001</v>
      </c>
      <c r="AI625" s="390"/>
      <c r="AJ625" s="390"/>
      <c r="AK625" s="390"/>
      <c r="AL625" s="390"/>
    </row>
    <row r="626" spans="1:38" x14ac:dyDescent="0.25">
      <c r="AB626" s="391" t="s">
        <v>693</v>
      </c>
      <c r="AC626" s="391"/>
      <c r="AD626" s="391"/>
      <c r="AE626" s="391"/>
      <c r="AF626" s="391"/>
      <c r="AG626" s="391"/>
      <c r="AH626" s="392">
        <f>SUM(AH624:AL625)</f>
        <v>405990955.70000005</v>
      </c>
      <c r="AI626" s="393"/>
      <c r="AJ626" s="393"/>
      <c r="AK626" s="393"/>
      <c r="AL626" s="393"/>
    </row>
    <row r="627" spans="1:38" s="222" customFormat="1" x14ac:dyDescent="0.25">
      <c r="A627" s="226" t="s">
        <v>691</v>
      </c>
      <c r="B627" s="218"/>
      <c r="C627" s="218"/>
      <c r="D627" s="218"/>
      <c r="E627" s="227"/>
      <c r="F627" s="227"/>
      <c r="G627" s="227"/>
      <c r="H627" s="226" t="str">
        <f>+B614</f>
        <v>DIEGO GENARO MUÑOZ GUTIERREZ</v>
      </c>
      <c r="I627" s="218"/>
      <c r="J627" s="218"/>
      <c r="K627" s="218"/>
      <c r="L627" s="218"/>
      <c r="M627" s="218"/>
      <c r="N627" s="218"/>
      <c r="O627" s="218"/>
      <c r="P627" s="218"/>
      <c r="Q627" s="218"/>
      <c r="R627" s="218"/>
      <c r="S627" s="227"/>
      <c r="T627" s="227"/>
      <c r="U627" s="227"/>
      <c r="V627" s="227"/>
      <c r="W627" s="227"/>
      <c r="X627" s="227"/>
      <c r="Y627" s="227"/>
      <c r="Z627" s="227"/>
      <c r="AA627" s="228"/>
      <c r="AB627" s="228"/>
      <c r="AC627" s="228"/>
      <c r="AD627" s="229"/>
      <c r="AE627" s="230"/>
      <c r="AF627" s="231"/>
      <c r="AG627" s="231"/>
      <c r="AH627" s="227"/>
      <c r="AI627" s="227"/>
      <c r="AJ627" s="227"/>
      <c r="AK627" s="227"/>
      <c r="AL627" s="227"/>
    </row>
    <row r="628" spans="1:38" ht="39.950000000000003" customHeight="1" x14ac:dyDescent="0.25">
      <c r="A628" s="394" t="s">
        <v>715</v>
      </c>
      <c r="B628" s="394"/>
      <c r="C628" s="394"/>
      <c r="D628" s="394"/>
      <c r="E628" s="394" t="s">
        <v>774</v>
      </c>
      <c r="F628" s="394"/>
      <c r="G628" s="394"/>
      <c r="H628" s="394"/>
      <c r="I628" s="394" t="s">
        <v>775</v>
      </c>
      <c r="J628" s="394"/>
      <c r="K628" s="394"/>
      <c r="L628" s="394"/>
      <c r="M628" s="394"/>
      <c r="N628" s="394"/>
      <c r="O628" s="394"/>
      <c r="P628" s="394"/>
      <c r="Q628" s="396">
        <v>1463891313</v>
      </c>
      <c r="R628" s="397"/>
      <c r="S628" s="397"/>
      <c r="T628" s="398"/>
      <c r="U628" s="399">
        <v>42293</v>
      </c>
      <c r="V628" s="400"/>
      <c r="W628" s="400"/>
      <c r="X628" s="401"/>
      <c r="Y628" s="394">
        <f>9*30</f>
        <v>270</v>
      </c>
      <c r="Z628" s="394"/>
      <c r="AA628" s="232"/>
      <c r="AB628" s="232" t="s">
        <v>697</v>
      </c>
      <c r="AC628" s="232"/>
      <c r="AD628" s="233">
        <v>0.2</v>
      </c>
      <c r="AE628" s="233">
        <f t="shared" ref="AE628:AE631" si="54">+AF628/Y628</f>
        <v>0.83333333333333337</v>
      </c>
      <c r="AF628" s="234">
        <f t="shared" ref="AF628:AF631" si="55">+Y628-AG628</f>
        <v>225</v>
      </c>
      <c r="AG628" s="234">
        <v>45</v>
      </c>
      <c r="AH628" s="390">
        <f t="shared" ref="AH628:AH631" si="56">+(Q628/Y628)*AD628*AG628</f>
        <v>48796377.100000001</v>
      </c>
      <c r="AI628" s="390"/>
      <c r="AJ628" s="390"/>
      <c r="AK628" s="390"/>
      <c r="AL628" s="390"/>
    </row>
    <row r="629" spans="1:38" ht="39.950000000000003" customHeight="1" x14ac:dyDescent="0.25">
      <c r="A629" s="394" t="s">
        <v>715</v>
      </c>
      <c r="B629" s="394"/>
      <c r="C629" s="394"/>
      <c r="D629" s="394"/>
      <c r="E629" s="394" t="s">
        <v>776</v>
      </c>
      <c r="F629" s="394"/>
      <c r="G629" s="394"/>
      <c r="H629" s="394"/>
      <c r="I629" s="394" t="s">
        <v>777</v>
      </c>
      <c r="J629" s="394"/>
      <c r="K629" s="394"/>
      <c r="L629" s="394"/>
      <c r="M629" s="394"/>
      <c r="N629" s="394"/>
      <c r="O629" s="394"/>
      <c r="P629" s="394"/>
      <c r="Q629" s="396">
        <v>2339379071</v>
      </c>
      <c r="R629" s="397"/>
      <c r="S629" s="397"/>
      <c r="T629" s="398"/>
      <c r="U629" s="399">
        <v>42361</v>
      </c>
      <c r="V629" s="400"/>
      <c r="W629" s="400"/>
      <c r="X629" s="401"/>
      <c r="Y629" s="394">
        <f>12*30</f>
        <v>360</v>
      </c>
      <c r="Z629" s="394"/>
      <c r="AA629" s="232"/>
      <c r="AB629" s="232" t="s">
        <v>697</v>
      </c>
      <c r="AC629" s="232"/>
      <c r="AD629" s="233">
        <v>0.3</v>
      </c>
      <c r="AE629" s="233">
        <f t="shared" si="54"/>
        <v>0.79166666666666663</v>
      </c>
      <c r="AF629" s="234">
        <f t="shared" si="55"/>
        <v>285</v>
      </c>
      <c r="AG629" s="234">
        <v>75</v>
      </c>
      <c r="AH629" s="390">
        <f t="shared" si="56"/>
        <v>146211191.9375</v>
      </c>
      <c r="AI629" s="390"/>
      <c r="AJ629" s="390"/>
      <c r="AK629" s="390"/>
      <c r="AL629" s="390"/>
    </row>
    <row r="630" spans="1:38" ht="39.950000000000003" customHeight="1" x14ac:dyDescent="0.25">
      <c r="A630" s="394" t="s">
        <v>715</v>
      </c>
      <c r="B630" s="394"/>
      <c r="C630" s="394"/>
      <c r="D630" s="394"/>
      <c r="E630" s="394" t="s">
        <v>769</v>
      </c>
      <c r="F630" s="394"/>
      <c r="G630" s="394"/>
      <c r="H630" s="394"/>
      <c r="I630" s="394" t="s">
        <v>770</v>
      </c>
      <c r="J630" s="394"/>
      <c r="K630" s="394"/>
      <c r="L630" s="394"/>
      <c r="M630" s="394"/>
      <c r="N630" s="394"/>
      <c r="O630" s="394"/>
      <c r="P630" s="394"/>
      <c r="Q630" s="396">
        <v>1894384332</v>
      </c>
      <c r="R630" s="397"/>
      <c r="S630" s="397"/>
      <c r="T630" s="398"/>
      <c r="U630" s="399">
        <v>42519</v>
      </c>
      <c r="V630" s="400"/>
      <c r="W630" s="400"/>
      <c r="X630" s="401"/>
      <c r="Y630" s="394">
        <f>5*30</f>
        <v>150</v>
      </c>
      <c r="Z630" s="394"/>
      <c r="AA630" s="232"/>
      <c r="AB630" s="232" t="s">
        <v>697</v>
      </c>
      <c r="AC630" s="232"/>
      <c r="AD630" s="233">
        <v>0.5</v>
      </c>
      <c r="AE630" s="233">
        <f t="shared" si="54"/>
        <v>0.7</v>
      </c>
      <c r="AF630" s="234">
        <f t="shared" si="55"/>
        <v>105</v>
      </c>
      <c r="AG630" s="234">
        <v>45</v>
      </c>
      <c r="AH630" s="390">
        <f t="shared" si="56"/>
        <v>284157649.80000001</v>
      </c>
      <c r="AI630" s="390"/>
      <c r="AJ630" s="390"/>
      <c r="AK630" s="390"/>
      <c r="AL630" s="390"/>
    </row>
    <row r="631" spans="1:38" ht="39.950000000000003" customHeight="1" x14ac:dyDescent="0.25">
      <c r="A631" s="394" t="s">
        <v>771</v>
      </c>
      <c r="B631" s="394"/>
      <c r="C631" s="394"/>
      <c r="D631" s="394"/>
      <c r="E631" s="394" t="s">
        <v>772</v>
      </c>
      <c r="F631" s="394"/>
      <c r="G631" s="394"/>
      <c r="H631" s="394"/>
      <c r="I631" s="402" t="s">
        <v>773</v>
      </c>
      <c r="J631" s="403"/>
      <c r="K631" s="403"/>
      <c r="L631" s="403"/>
      <c r="M631" s="403"/>
      <c r="N631" s="403"/>
      <c r="O631" s="403"/>
      <c r="P631" s="404"/>
      <c r="Q631" s="396">
        <v>1218333059</v>
      </c>
      <c r="R631" s="397"/>
      <c r="S631" s="397"/>
      <c r="T631" s="398"/>
      <c r="U631" s="399">
        <v>42604</v>
      </c>
      <c r="V631" s="400"/>
      <c r="W631" s="400"/>
      <c r="X631" s="401"/>
      <c r="Y631" s="394">
        <v>150</v>
      </c>
      <c r="Z631" s="394"/>
      <c r="AA631" s="232"/>
      <c r="AB631" s="232" t="s">
        <v>697</v>
      </c>
      <c r="AC631" s="232"/>
      <c r="AD631" s="233">
        <v>0.5</v>
      </c>
      <c r="AE631" s="233">
        <f t="shared" si="54"/>
        <v>0.8</v>
      </c>
      <c r="AF631" s="234">
        <f t="shared" si="55"/>
        <v>120</v>
      </c>
      <c r="AG631" s="234">
        <v>30</v>
      </c>
      <c r="AH631" s="390">
        <f t="shared" si="56"/>
        <v>121833305.90000001</v>
      </c>
      <c r="AI631" s="390"/>
      <c r="AJ631" s="390"/>
      <c r="AK631" s="390"/>
      <c r="AL631" s="390"/>
    </row>
    <row r="632" spans="1:38" x14ac:dyDescent="0.25">
      <c r="AB632" s="391" t="s">
        <v>693</v>
      </c>
      <c r="AC632" s="391"/>
      <c r="AD632" s="391"/>
      <c r="AE632" s="391"/>
      <c r="AF632" s="391"/>
      <c r="AG632" s="391"/>
      <c r="AH632" s="392">
        <f>SUM(AH628:AL631)</f>
        <v>600998524.73749995</v>
      </c>
      <c r="AI632" s="393"/>
      <c r="AJ632" s="393"/>
      <c r="AK632" s="393"/>
      <c r="AL632" s="393"/>
    </row>
    <row r="633" spans="1:38" s="222" customFormat="1" x14ac:dyDescent="0.25">
      <c r="A633" s="226" t="s">
        <v>691</v>
      </c>
      <c r="B633" s="218"/>
      <c r="C633" s="218"/>
      <c r="D633" s="218"/>
      <c r="E633" s="227"/>
      <c r="F633" s="227"/>
      <c r="G633" s="227"/>
      <c r="H633" s="226" t="str">
        <f>+B615</f>
        <v>AMEZQUITA NARANJO INGENIERIA &amp; CIA S.C.A.</v>
      </c>
      <c r="I633" s="218"/>
      <c r="J633" s="218"/>
      <c r="K633" s="218"/>
      <c r="L633" s="218"/>
      <c r="M633" s="218"/>
      <c r="N633" s="218"/>
      <c r="O633" s="218"/>
      <c r="P633" s="218"/>
      <c r="Q633" s="218"/>
      <c r="R633" s="218"/>
      <c r="S633" s="227"/>
      <c r="T633" s="227"/>
      <c r="U633" s="227"/>
      <c r="V633" s="227"/>
      <c r="W633" s="227"/>
      <c r="X633" s="227"/>
      <c r="Y633" s="227"/>
      <c r="Z633" s="227"/>
      <c r="AA633" s="228"/>
      <c r="AB633" s="228"/>
      <c r="AC633" s="228"/>
      <c r="AD633" s="229"/>
      <c r="AE633" s="230"/>
      <c r="AF633" s="231"/>
      <c r="AG633" s="231"/>
      <c r="AH633" s="227"/>
      <c r="AI633" s="227"/>
      <c r="AJ633" s="227"/>
      <c r="AK633" s="227"/>
      <c r="AL633" s="227"/>
    </row>
    <row r="634" spans="1:38" ht="39.950000000000003" customHeight="1" x14ac:dyDescent="0.25">
      <c r="A634" s="394"/>
      <c r="B634" s="394"/>
      <c r="C634" s="394"/>
      <c r="D634" s="394"/>
      <c r="E634" s="394"/>
      <c r="F634" s="394"/>
      <c r="G634" s="394"/>
      <c r="H634" s="394"/>
      <c r="I634" s="395" t="s">
        <v>911</v>
      </c>
      <c r="J634" s="395"/>
      <c r="K634" s="395"/>
      <c r="L634" s="395"/>
      <c r="M634" s="395"/>
      <c r="N634" s="395"/>
      <c r="O634" s="395"/>
      <c r="P634" s="395"/>
      <c r="Q634" s="396"/>
      <c r="R634" s="397"/>
      <c r="S634" s="397"/>
      <c r="T634" s="398"/>
      <c r="U634" s="399"/>
      <c r="V634" s="400"/>
      <c r="W634" s="400"/>
      <c r="X634" s="401"/>
      <c r="Y634" s="394"/>
      <c r="Z634" s="394"/>
      <c r="AA634" s="232"/>
      <c r="AB634" s="232"/>
      <c r="AC634" s="232"/>
      <c r="AD634" s="233"/>
      <c r="AE634" s="233"/>
      <c r="AF634" s="234"/>
      <c r="AG634" s="234"/>
      <c r="AH634" s="390"/>
      <c r="AI634" s="390"/>
      <c r="AJ634" s="390"/>
      <c r="AK634" s="390"/>
      <c r="AL634" s="390"/>
    </row>
    <row r="635" spans="1:38" x14ac:dyDescent="0.25">
      <c r="AB635" s="391" t="s">
        <v>693</v>
      </c>
      <c r="AC635" s="391"/>
      <c r="AD635" s="391"/>
      <c r="AE635" s="391"/>
      <c r="AF635" s="391"/>
      <c r="AG635" s="391"/>
      <c r="AH635" s="392">
        <f>SUM(AH634:AL634)</f>
        <v>0</v>
      </c>
      <c r="AI635" s="393"/>
      <c r="AJ635" s="393"/>
      <c r="AK635" s="393"/>
      <c r="AL635" s="393"/>
    </row>
    <row r="636" spans="1:38" ht="15.75" thickBot="1" x14ac:dyDescent="0.3"/>
    <row r="637" spans="1:38" ht="15.75" thickBot="1" x14ac:dyDescent="0.3">
      <c r="A637" s="236" t="s">
        <v>698</v>
      </c>
      <c r="F637" s="236" t="str">
        <f>+B613</f>
        <v>HAROLD JOSE VACCA MENESES</v>
      </c>
      <c r="M637" s="236" t="s">
        <v>699</v>
      </c>
      <c r="T637" s="237" t="s">
        <v>699</v>
      </c>
      <c r="U637" s="385">
        <f>+AB613*((AG613+AI613+AK613)/100)-AH626</f>
        <v>6720626644.3000002</v>
      </c>
      <c r="V637" s="386"/>
      <c r="W637" s="386"/>
      <c r="X637" s="386"/>
      <c r="Y637" s="386"/>
      <c r="Z637" s="387"/>
    </row>
    <row r="638" spans="1:38" ht="15.75" thickBot="1" x14ac:dyDescent="0.3">
      <c r="T638" s="237"/>
    </row>
    <row r="639" spans="1:38" ht="15.75" thickBot="1" x14ac:dyDescent="0.3">
      <c r="A639" s="236" t="s">
        <v>698</v>
      </c>
      <c r="F639" s="236" t="str">
        <f>+B614</f>
        <v>DIEGO GENARO MUÑOZ GUTIERREZ</v>
      </c>
      <c r="M639" s="236" t="s">
        <v>699</v>
      </c>
      <c r="T639" s="237" t="s">
        <v>699</v>
      </c>
      <c r="U639" s="385">
        <f>+AB614*((AG614+AI614+AK614)/100)-AH632</f>
        <v>6516768475.2624998</v>
      </c>
      <c r="V639" s="386"/>
      <c r="W639" s="386"/>
      <c r="X639" s="386"/>
      <c r="Y639" s="386"/>
      <c r="Z639" s="387"/>
    </row>
    <row r="640" spans="1:38" ht="15.75" thickBot="1" x14ac:dyDescent="0.3">
      <c r="T640" s="237"/>
    </row>
    <row r="641" spans="1:30" ht="15.75" thickBot="1" x14ac:dyDescent="0.3">
      <c r="A641" s="236" t="s">
        <v>698</v>
      </c>
      <c r="F641" s="236" t="str">
        <f>+B615</f>
        <v>AMEZQUITA NARANJO INGENIERIA &amp; CIA S.C.A.</v>
      </c>
      <c r="M641" s="236" t="s">
        <v>699</v>
      </c>
      <c r="T641" s="237" t="s">
        <v>699</v>
      </c>
      <c r="U641" s="385">
        <f>+AB615*((AG615+AI615+AK615)/100)-AH635</f>
        <v>0</v>
      </c>
      <c r="V641" s="386"/>
      <c r="W641" s="386"/>
      <c r="X641" s="386"/>
      <c r="Y641" s="386"/>
      <c r="Z641" s="387"/>
    </row>
    <row r="642" spans="1:30" ht="15.75" thickBot="1" x14ac:dyDescent="0.3">
      <c r="T642" s="237"/>
    </row>
    <row r="643" spans="1:30" ht="15.75" thickBot="1" x14ac:dyDescent="0.3">
      <c r="A643" s="236" t="s">
        <v>698</v>
      </c>
      <c r="F643" s="236" t="str">
        <f>+A606</f>
        <v>CONSORCIO UNICAUCA 2017</v>
      </c>
      <c r="M643" s="236" t="s">
        <v>699</v>
      </c>
      <c r="T643" s="237" t="s">
        <v>699</v>
      </c>
      <c r="U643" s="385">
        <f>SUM(U637:Z642)</f>
        <v>13237395119.5625</v>
      </c>
      <c r="V643" s="386"/>
      <c r="W643" s="386"/>
      <c r="X643" s="386"/>
      <c r="Y643" s="386"/>
      <c r="Z643" s="387"/>
      <c r="AB643" s="388" t="str">
        <f>+IF(AG609&lt;=U643,"CUMPLE","NO CUMPLE")</f>
        <v>CUMPLE</v>
      </c>
      <c r="AC643" s="388"/>
      <c r="AD643" s="388"/>
    </row>
  </sheetData>
  <mergeCells count="2345">
    <mergeCell ref="A370:D370"/>
    <mergeCell ref="E370:H370"/>
    <mergeCell ref="I370:P370"/>
    <mergeCell ref="Q370:T370"/>
    <mergeCell ref="U370:X370"/>
    <mergeCell ref="Y370:Z370"/>
    <mergeCell ref="AH370:AL370"/>
    <mergeCell ref="AB371:AG371"/>
    <mergeCell ref="AH371:AL371"/>
    <mergeCell ref="U373:Z373"/>
    <mergeCell ref="U375:Z375"/>
    <mergeCell ref="U377:Z377"/>
    <mergeCell ref="U379:Z379"/>
    <mergeCell ref="AB379:AD379"/>
    <mergeCell ref="AB365:AG365"/>
    <mergeCell ref="AH365:AL365"/>
    <mergeCell ref="A367:D367"/>
    <mergeCell ref="E367:H367"/>
    <mergeCell ref="I367:P367"/>
    <mergeCell ref="Q367:T367"/>
    <mergeCell ref="U367:X367"/>
    <mergeCell ref="Y367:Z367"/>
    <mergeCell ref="AH367:AL367"/>
    <mergeCell ref="A368:D368"/>
    <mergeCell ref="E368:H368"/>
    <mergeCell ref="I368:P368"/>
    <mergeCell ref="Q368:T368"/>
    <mergeCell ref="U368:X368"/>
    <mergeCell ref="Y368:Z368"/>
    <mergeCell ref="AH368:AL368"/>
    <mergeCell ref="A369:D369"/>
    <mergeCell ref="E369:H369"/>
    <mergeCell ref="I369:P369"/>
    <mergeCell ref="Q369:T369"/>
    <mergeCell ref="U369:X369"/>
    <mergeCell ref="Y369:Z369"/>
    <mergeCell ref="AH369:AL369"/>
    <mergeCell ref="A362:D362"/>
    <mergeCell ref="E362:H362"/>
    <mergeCell ref="I362:P362"/>
    <mergeCell ref="Q362:T362"/>
    <mergeCell ref="U362:X362"/>
    <mergeCell ref="Y362:Z362"/>
    <mergeCell ref="AH362:AL362"/>
    <mergeCell ref="A363:D363"/>
    <mergeCell ref="E363:H363"/>
    <mergeCell ref="I363:P363"/>
    <mergeCell ref="Q363:T363"/>
    <mergeCell ref="U363:X363"/>
    <mergeCell ref="Y363:Z363"/>
    <mergeCell ref="AH363:AL363"/>
    <mergeCell ref="A364:D364"/>
    <mergeCell ref="E364:H364"/>
    <mergeCell ref="I364:P364"/>
    <mergeCell ref="Q364:T364"/>
    <mergeCell ref="U364:X364"/>
    <mergeCell ref="Y364:Z364"/>
    <mergeCell ref="AH364:AL364"/>
    <mergeCell ref="A359:D359"/>
    <mergeCell ref="E359:H359"/>
    <mergeCell ref="I359:P359"/>
    <mergeCell ref="Q359:T359"/>
    <mergeCell ref="U359:X359"/>
    <mergeCell ref="Y359:Z359"/>
    <mergeCell ref="AH359:AL359"/>
    <mergeCell ref="A360:D360"/>
    <mergeCell ref="E360:H360"/>
    <mergeCell ref="I360:P360"/>
    <mergeCell ref="Q360:T360"/>
    <mergeCell ref="U360:X360"/>
    <mergeCell ref="Y360:Z360"/>
    <mergeCell ref="AH360:AL360"/>
    <mergeCell ref="A361:D361"/>
    <mergeCell ref="E361:H361"/>
    <mergeCell ref="I361:P361"/>
    <mergeCell ref="Q361:T361"/>
    <mergeCell ref="U361:X361"/>
    <mergeCell ref="Y361:Z361"/>
    <mergeCell ref="AH361:AL361"/>
    <mergeCell ref="A356:D356"/>
    <mergeCell ref="E356:H356"/>
    <mergeCell ref="I356:P356"/>
    <mergeCell ref="Q356:T356"/>
    <mergeCell ref="U356:X356"/>
    <mergeCell ref="Y356:Z356"/>
    <mergeCell ref="AH356:AL356"/>
    <mergeCell ref="A357:D357"/>
    <mergeCell ref="E357:H357"/>
    <mergeCell ref="I357:P357"/>
    <mergeCell ref="Q357:T357"/>
    <mergeCell ref="U357:X357"/>
    <mergeCell ref="Y357:Z357"/>
    <mergeCell ref="AH357:AL357"/>
    <mergeCell ref="A358:D358"/>
    <mergeCell ref="E358:H358"/>
    <mergeCell ref="I358:P358"/>
    <mergeCell ref="Q358:T358"/>
    <mergeCell ref="U358:X358"/>
    <mergeCell ref="Y358:Z358"/>
    <mergeCell ref="AH358:AL358"/>
    <mergeCell ref="A353:D353"/>
    <mergeCell ref="E353:H353"/>
    <mergeCell ref="I353:P353"/>
    <mergeCell ref="Q353:T353"/>
    <mergeCell ref="U353:X353"/>
    <mergeCell ref="Y353:Z353"/>
    <mergeCell ref="AH353:AL353"/>
    <mergeCell ref="A354:D354"/>
    <mergeCell ref="E354:H354"/>
    <mergeCell ref="I354:P354"/>
    <mergeCell ref="Q354:T354"/>
    <mergeCell ref="U354:X354"/>
    <mergeCell ref="Y354:Z354"/>
    <mergeCell ref="AH354:AL354"/>
    <mergeCell ref="A355:D355"/>
    <mergeCell ref="E355:H355"/>
    <mergeCell ref="I355:P355"/>
    <mergeCell ref="Q355:T355"/>
    <mergeCell ref="U355:X355"/>
    <mergeCell ref="Y355:Z355"/>
    <mergeCell ref="AH355:AL355"/>
    <mergeCell ref="A350:D350"/>
    <mergeCell ref="E350:H350"/>
    <mergeCell ref="I350:P350"/>
    <mergeCell ref="Q350:T350"/>
    <mergeCell ref="U350:X350"/>
    <mergeCell ref="Y350:Z350"/>
    <mergeCell ref="AH350:AL350"/>
    <mergeCell ref="A351:D351"/>
    <mergeCell ref="E351:H351"/>
    <mergeCell ref="I351:P351"/>
    <mergeCell ref="Q351:T351"/>
    <mergeCell ref="U351:X351"/>
    <mergeCell ref="Y351:Z351"/>
    <mergeCell ref="AH351:AL351"/>
    <mergeCell ref="A352:D352"/>
    <mergeCell ref="E352:H352"/>
    <mergeCell ref="I352:P352"/>
    <mergeCell ref="Q352:T352"/>
    <mergeCell ref="U352:X352"/>
    <mergeCell ref="Y352:Z352"/>
    <mergeCell ref="AH352:AL352"/>
    <mergeCell ref="A346:D346"/>
    <mergeCell ref="E346:H346"/>
    <mergeCell ref="I346:P346"/>
    <mergeCell ref="Q346:T346"/>
    <mergeCell ref="U346:X346"/>
    <mergeCell ref="Y346:Z346"/>
    <mergeCell ref="AH346:AL346"/>
    <mergeCell ref="A347:D347"/>
    <mergeCell ref="E347:H347"/>
    <mergeCell ref="I347:P347"/>
    <mergeCell ref="Q347:T347"/>
    <mergeCell ref="U347:X347"/>
    <mergeCell ref="Y347:Z347"/>
    <mergeCell ref="AH347:AL347"/>
    <mergeCell ref="A348:D348"/>
    <mergeCell ref="E348:H348"/>
    <mergeCell ref="I348:P348"/>
    <mergeCell ref="Q348:T348"/>
    <mergeCell ref="U348:X348"/>
    <mergeCell ref="Y348:Z348"/>
    <mergeCell ref="AB348:AG348"/>
    <mergeCell ref="AH348:AL348"/>
    <mergeCell ref="A343:D343"/>
    <mergeCell ref="E343:H343"/>
    <mergeCell ref="I343:P343"/>
    <mergeCell ref="Q343:T343"/>
    <mergeCell ref="U343:X343"/>
    <mergeCell ref="Y343:Z343"/>
    <mergeCell ref="AH343:AL343"/>
    <mergeCell ref="A344:D344"/>
    <mergeCell ref="E344:H344"/>
    <mergeCell ref="I344:P344"/>
    <mergeCell ref="Q344:T344"/>
    <mergeCell ref="U344:X344"/>
    <mergeCell ref="Y344:Z344"/>
    <mergeCell ref="AH344:AL344"/>
    <mergeCell ref="A345:D345"/>
    <mergeCell ref="E345:H345"/>
    <mergeCell ref="I345:P345"/>
    <mergeCell ref="Q345:T345"/>
    <mergeCell ref="U345:X345"/>
    <mergeCell ref="Y345:Z345"/>
    <mergeCell ref="AH345:AL345"/>
    <mergeCell ref="A340:D340"/>
    <mergeCell ref="E340:H340"/>
    <mergeCell ref="I340:P340"/>
    <mergeCell ref="Q340:T340"/>
    <mergeCell ref="U340:X340"/>
    <mergeCell ref="Y340:Z340"/>
    <mergeCell ref="AH340:AL340"/>
    <mergeCell ref="A341:D341"/>
    <mergeCell ref="E341:H341"/>
    <mergeCell ref="I341:P341"/>
    <mergeCell ref="Q341:T341"/>
    <mergeCell ref="U341:X341"/>
    <mergeCell ref="Y341:Z341"/>
    <mergeCell ref="AH341:AL341"/>
    <mergeCell ref="A342:D342"/>
    <mergeCell ref="E342:H342"/>
    <mergeCell ref="I342:P342"/>
    <mergeCell ref="Q342:T342"/>
    <mergeCell ref="U342:X342"/>
    <mergeCell ref="Y342:Z342"/>
    <mergeCell ref="AH342:AL342"/>
    <mergeCell ref="A337:D337"/>
    <mergeCell ref="E337:H337"/>
    <mergeCell ref="I337:P337"/>
    <mergeCell ref="Q337:T337"/>
    <mergeCell ref="U337:X337"/>
    <mergeCell ref="Y337:Z337"/>
    <mergeCell ref="AH337:AL337"/>
    <mergeCell ref="A338:D338"/>
    <mergeCell ref="E338:H338"/>
    <mergeCell ref="I338:P338"/>
    <mergeCell ref="Q338:T338"/>
    <mergeCell ref="U338:X338"/>
    <mergeCell ref="Y338:Z338"/>
    <mergeCell ref="AH338:AL338"/>
    <mergeCell ref="A339:D339"/>
    <mergeCell ref="E339:H339"/>
    <mergeCell ref="I339:P339"/>
    <mergeCell ref="Q339:T339"/>
    <mergeCell ref="U339:X339"/>
    <mergeCell ref="Y339:Z339"/>
    <mergeCell ref="AH339:AL339"/>
    <mergeCell ref="A334:D334"/>
    <mergeCell ref="E334:H334"/>
    <mergeCell ref="I334:P334"/>
    <mergeCell ref="Q334:T334"/>
    <mergeCell ref="U334:X334"/>
    <mergeCell ref="Y334:Z334"/>
    <mergeCell ref="AH334:AL334"/>
    <mergeCell ref="A335:D335"/>
    <mergeCell ref="E335:H335"/>
    <mergeCell ref="I335:P335"/>
    <mergeCell ref="Q335:T335"/>
    <mergeCell ref="U335:X335"/>
    <mergeCell ref="Y335:Z335"/>
    <mergeCell ref="AH335:AL335"/>
    <mergeCell ref="A336:D336"/>
    <mergeCell ref="E336:H336"/>
    <mergeCell ref="I336:P336"/>
    <mergeCell ref="Q336:T336"/>
    <mergeCell ref="U336:X336"/>
    <mergeCell ref="Y336:Z336"/>
    <mergeCell ref="AH336:AL336"/>
    <mergeCell ref="A326:D331"/>
    <mergeCell ref="E326:H331"/>
    <mergeCell ref="I326:P331"/>
    <mergeCell ref="Q326:T331"/>
    <mergeCell ref="U326:X331"/>
    <mergeCell ref="Y326:Z331"/>
    <mergeCell ref="AA326:AC328"/>
    <mergeCell ref="AD326:AD331"/>
    <mergeCell ref="AE326:AL326"/>
    <mergeCell ref="AE327:AE331"/>
    <mergeCell ref="AF327:AF331"/>
    <mergeCell ref="AG327:AG331"/>
    <mergeCell ref="AH327:AL331"/>
    <mergeCell ref="AA329:AA331"/>
    <mergeCell ref="AB329:AB331"/>
    <mergeCell ref="AC329:AC331"/>
    <mergeCell ref="A333:D333"/>
    <mergeCell ref="E333:H333"/>
    <mergeCell ref="I333:P333"/>
    <mergeCell ref="Q333:T333"/>
    <mergeCell ref="U333:X333"/>
    <mergeCell ref="Y333:Z333"/>
    <mergeCell ref="AH333:AL333"/>
    <mergeCell ref="B323:I323"/>
    <mergeCell ref="J323:K323"/>
    <mergeCell ref="L323:P323"/>
    <mergeCell ref="Q323:R323"/>
    <mergeCell ref="S323:T323"/>
    <mergeCell ref="U323:V323"/>
    <mergeCell ref="W323:AA323"/>
    <mergeCell ref="AB323:AF323"/>
    <mergeCell ref="AG323:AH323"/>
    <mergeCell ref="AI323:AJ323"/>
    <mergeCell ref="AK323:AL323"/>
    <mergeCell ref="B324:I324"/>
    <mergeCell ref="J324:K324"/>
    <mergeCell ref="L324:P324"/>
    <mergeCell ref="Q324:R324"/>
    <mergeCell ref="S324:T324"/>
    <mergeCell ref="U324:V324"/>
    <mergeCell ref="W324:AA324"/>
    <mergeCell ref="AB324:AF324"/>
    <mergeCell ref="AG324:AH324"/>
    <mergeCell ref="AI324:AJ324"/>
    <mergeCell ref="AK324:AL324"/>
    <mergeCell ref="B321:I321"/>
    <mergeCell ref="J321:K321"/>
    <mergeCell ref="L321:P321"/>
    <mergeCell ref="Q321:R321"/>
    <mergeCell ref="S321:T321"/>
    <mergeCell ref="U321:V321"/>
    <mergeCell ref="W321:AA321"/>
    <mergeCell ref="AB321:AF321"/>
    <mergeCell ref="AG321:AH321"/>
    <mergeCell ref="AI321:AJ321"/>
    <mergeCell ref="AK321:AL321"/>
    <mergeCell ref="B322:I322"/>
    <mergeCell ref="J322:K322"/>
    <mergeCell ref="L322:P322"/>
    <mergeCell ref="Q322:R322"/>
    <mergeCell ref="S322:T322"/>
    <mergeCell ref="U322:V322"/>
    <mergeCell ref="W322:AA322"/>
    <mergeCell ref="AB322:AF322"/>
    <mergeCell ref="AG322:AH322"/>
    <mergeCell ref="AI322:AJ322"/>
    <mergeCell ref="AK322:AL322"/>
    <mergeCell ref="AB305:AG305"/>
    <mergeCell ref="AH305:AL305"/>
    <mergeCell ref="U307:Z307"/>
    <mergeCell ref="U309:Z309"/>
    <mergeCell ref="U311:Z311"/>
    <mergeCell ref="AB311:AD311"/>
    <mergeCell ref="A313:AL313"/>
    <mergeCell ref="A314:AL314"/>
    <mergeCell ref="A315:AL315"/>
    <mergeCell ref="A316:AL316"/>
    <mergeCell ref="A318:H318"/>
    <mergeCell ref="I318:N318"/>
    <mergeCell ref="O318:T318"/>
    <mergeCell ref="U318:X318"/>
    <mergeCell ref="Y318:AF318"/>
    <mergeCell ref="AG318:AL318"/>
    <mergeCell ref="A319:H319"/>
    <mergeCell ref="I319:N319"/>
    <mergeCell ref="O319:T319"/>
    <mergeCell ref="U319:X319"/>
    <mergeCell ref="Y319:AF319"/>
    <mergeCell ref="AG319:AL319"/>
    <mergeCell ref="A300:D300"/>
    <mergeCell ref="E300:H300"/>
    <mergeCell ref="I300:P300"/>
    <mergeCell ref="Q300:T300"/>
    <mergeCell ref="U300:X300"/>
    <mergeCell ref="Y300:Z300"/>
    <mergeCell ref="AH300:AL300"/>
    <mergeCell ref="AB301:AG301"/>
    <mergeCell ref="AH301:AL301"/>
    <mergeCell ref="A303:D303"/>
    <mergeCell ref="E303:H303"/>
    <mergeCell ref="I303:P303"/>
    <mergeCell ref="Q303:T303"/>
    <mergeCell ref="U303:X303"/>
    <mergeCell ref="Y303:Z303"/>
    <mergeCell ref="AH303:AL303"/>
    <mergeCell ref="A304:D304"/>
    <mergeCell ref="E304:H304"/>
    <mergeCell ref="I304:P304"/>
    <mergeCell ref="Q304:T304"/>
    <mergeCell ref="U304:X304"/>
    <mergeCell ref="Y304:Z304"/>
    <mergeCell ref="AH304:AL304"/>
    <mergeCell ref="A292:D297"/>
    <mergeCell ref="E292:H297"/>
    <mergeCell ref="I292:P297"/>
    <mergeCell ref="Q292:T297"/>
    <mergeCell ref="U292:X297"/>
    <mergeCell ref="Y292:Z297"/>
    <mergeCell ref="AA292:AC294"/>
    <mergeCell ref="AD292:AD297"/>
    <mergeCell ref="AE292:AL292"/>
    <mergeCell ref="AE293:AE297"/>
    <mergeCell ref="AF293:AF297"/>
    <mergeCell ref="AG293:AG297"/>
    <mergeCell ref="AH293:AL297"/>
    <mergeCell ref="AA295:AA297"/>
    <mergeCell ref="AB295:AB297"/>
    <mergeCell ref="AC295:AC297"/>
    <mergeCell ref="A299:D299"/>
    <mergeCell ref="E299:H299"/>
    <mergeCell ref="I299:P299"/>
    <mergeCell ref="Q299:T299"/>
    <mergeCell ref="U299:X299"/>
    <mergeCell ref="Y299:Z299"/>
    <mergeCell ref="AH299:AL299"/>
    <mergeCell ref="B289:I289"/>
    <mergeCell ref="J289:K289"/>
    <mergeCell ref="L289:P289"/>
    <mergeCell ref="Q289:R289"/>
    <mergeCell ref="S289:T289"/>
    <mergeCell ref="U289:V289"/>
    <mergeCell ref="W289:AA289"/>
    <mergeCell ref="AB289:AF289"/>
    <mergeCell ref="AG289:AH289"/>
    <mergeCell ref="AI289:AJ289"/>
    <mergeCell ref="AK289:AL289"/>
    <mergeCell ref="B290:I290"/>
    <mergeCell ref="J290:K290"/>
    <mergeCell ref="L290:P290"/>
    <mergeCell ref="Q290:R290"/>
    <mergeCell ref="S290:T290"/>
    <mergeCell ref="U290:V290"/>
    <mergeCell ref="W290:AA290"/>
    <mergeCell ref="AB290:AF290"/>
    <mergeCell ref="AG290:AH290"/>
    <mergeCell ref="AI290:AJ290"/>
    <mergeCell ref="AK290:AL290"/>
    <mergeCell ref="B287:I287"/>
    <mergeCell ref="J287:K287"/>
    <mergeCell ref="L287:P287"/>
    <mergeCell ref="Q287:R287"/>
    <mergeCell ref="S287:T287"/>
    <mergeCell ref="U287:V287"/>
    <mergeCell ref="W287:AA287"/>
    <mergeCell ref="AB287:AF287"/>
    <mergeCell ref="AG287:AH287"/>
    <mergeCell ref="AI287:AJ287"/>
    <mergeCell ref="AK287:AL287"/>
    <mergeCell ref="B288:I288"/>
    <mergeCell ref="J288:K288"/>
    <mergeCell ref="L288:P288"/>
    <mergeCell ref="Q288:R288"/>
    <mergeCell ref="S288:T288"/>
    <mergeCell ref="U288:V288"/>
    <mergeCell ref="W288:AA288"/>
    <mergeCell ref="AB288:AF288"/>
    <mergeCell ref="AG288:AH288"/>
    <mergeCell ref="AI288:AJ288"/>
    <mergeCell ref="AK288:AL288"/>
    <mergeCell ref="AB271:AG271"/>
    <mergeCell ref="AH271:AL271"/>
    <mergeCell ref="U273:Z273"/>
    <mergeCell ref="U275:Z275"/>
    <mergeCell ref="U277:Z277"/>
    <mergeCell ref="AB277:AD277"/>
    <mergeCell ref="A279:AL279"/>
    <mergeCell ref="A280:AL280"/>
    <mergeCell ref="A281:AL281"/>
    <mergeCell ref="A282:AL282"/>
    <mergeCell ref="A284:H284"/>
    <mergeCell ref="I284:N284"/>
    <mergeCell ref="O284:T284"/>
    <mergeCell ref="U284:X284"/>
    <mergeCell ref="Y284:AF284"/>
    <mergeCell ref="AG284:AL284"/>
    <mergeCell ref="A285:H285"/>
    <mergeCell ref="I285:N285"/>
    <mergeCell ref="O285:T285"/>
    <mergeCell ref="U285:X285"/>
    <mergeCell ref="Y285:AF285"/>
    <mergeCell ref="AG285:AL285"/>
    <mergeCell ref="A268:D268"/>
    <mergeCell ref="E268:H268"/>
    <mergeCell ref="I268:P268"/>
    <mergeCell ref="Q268:T268"/>
    <mergeCell ref="U268:X268"/>
    <mergeCell ref="Y268:Z268"/>
    <mergeCell ref="AH268:AL268"/>
    <mergeCell ref="A269:D269"/>
    <mergeCell ref="E269:H269"/>
    <mergeCell ref="I269:P269"/>
    <mergeCell ref="Q269:T269"/>
    <mergeCell ref="U269:X269"/>
    <mergeCell ref="Y269:Z269"/>
    <mergeCell ref="AH269:AL269"/>
    <mergeCell ref="A270:D270"/>
    <mergeCell ref="E270:H270"/>
    <mergeCell ref="I270:P270"/>
    <mergeCell ref="Q270:T270"/>
    <mergeCell ref="U270:X270"/>
    <mergeCell ref="Y270:Z270"/>
    <mergeCell ref="AH270:AL270"/>
    <mergeCell ref="AB263:AG263"/>
    <mergeCell ref="AH263:AL263"/>
    <mergeCell ref="A265:D265"/>
    <mergeCell ref="E265:H265"/>
    <mergeCell ref="I265:P265"/>
    <mergeCell ref="Q265:T265"/>
    <mergeCell ref="U265:X265"/>
    <mergeCell ref="Y265:Z265"/>
    <mergeCell ref="AH265:AL265"/>
    <mergeCell ref="A266:D266"/>
    <mergeCell ref="E266:H266"/>
    <mergeCell ref="I266:P266"/>
    <mergeCell ref="Q266:T266"/>
    <mergeCell ref="U266:X266"/>
    <mergeCell ref="Y266:Z266"/>
    <mergeCell ref="AH266:AL266"/>
    <mergeCell ref="A267:D267"/>
    <mergeCell ref="E267:H267"/>
    <mergeCell ref="I267:P267"/>
    <mergeCell ref="Q267:T267"/>
    <mergeCell ref="U267:X267"/>
    <mergeCell ref="Y267:Z267"/>
    <mergeCell ref="AH267:AL267"/>
    <mergeCell ref="A260:D260"/>
    <mergeCell ref="E260:H260"/>
    <mergeCell ref="I260:P260"/>
    <mergeCell ref="Q260:T260"/>
    <mergeCell ref="U260:X260"/>
    <mergeCell ref="Y260:Z260"/>
    <mergeCell ref="AH260:AL260"/>
    <mergeCell ref="A261:D261"/>
    <mergeCell ref="E261:H261"/>
    <mergeCell ref="I261:P261"/>
    <mergeCell ref="Q261:T261"/>
    <mergeCell ref="U261:X261"/>
    <mergeCell ref="Y261:Z261"/>
    <mergeCell ref="AH261:AL261"/>
    <mergeCell ref="A262:D262"/>
    <mergeCell ref="E262:H262"/>
    <mergeCell ref="I262:P262"/>
    <mergeCell ref="Q262:T262"/>
    <mergeCell ref="U262:X262"/>
    <mergeCell ref="Y262:Z262"/>
    <mergeCell ref="AH262:AL262"/>
    <mergeCell ref="A252:D257"/>
    <mergeCell ref="E252:H257"/>
    <mergeCell ref="I252:P257"/>
    <mergeCell ref="Q252:T257"/>
    <mergeCell ref="U252:X257"/>
    <mergeCell ref="Y252:Z257"/>
    <mergeCell ref="AA252:AC254"/>
    <mergeCell ref="AD252:AD257"/>
    <mergeCell ref="AE252:AL252"/>
    <mergeCell ref="AE253:AE257"/>
    <mergeCell ref="AF253:AF257"/>
    <mergeCell ref="AG253:AG257"/>
    <mergeCell ref="AH253:AL257"/>
    <mergeCell ref="AA255:AA257"/>
    <mergeCell ref="AB255:AB257"/>
    <mergeCell ref="AC255:AC257"/>
    <mergeCell ref="A259:D259"/>
    <mergeCell ref="E259:H259"/>
    <mergeCell ref="I259:P259"/>
    <mergeCell ref="Q259:T259"/>
    <mergeCell ref="U259:X259"/>
    <mergeCell ref="Y259:Z259"/>
    <mergeCell ref="AH259:AL259"/>
    <mergeCell ref="B249:I249"/>
    <mergeCell ref="J249:K249"/>
    <mergeCell ref="L249:P249"/>
    <mergeCell ref="Q249:R249"/>
    <mergeCell ref="S249:T249"/>
    <mergeCell ref="U249:V249"/>
    <mergeCell ref="W249:AA249"/>
    <mergeCell ref="AB249:AF249"/>
    <mergeCell ref="AG249:AH249"/>
    <mergeCell ref="AI249:AJ249"/>
    <mergeCell ref="AK249:AL249"/>
    <mergeCell ref="B250:I250"/>
    <mergeCell ref="J250:K250"/>
    <mergeCell ref="L250:P250"/>
    <mergeCell ref="Q250:R250"/>
    <mergeCell ref="S250:T250"/>
    <mergeCell ref="U250:V250"/>
    <mergeCell ref="W250:AA250"/>
    <mergeCell ref="AB250:AF250"/>
    <mergeCell ref="AG250:AH250"/>
    <mergeCell ref="AI250:AJ250"/>
    <mergeCell ref="AK250:AL250"/>
    <mergeCell ref="A245:H245"/>
    <mergeCell ref="I245:N245"/>
    <mergeCell ref="O245:T245"/>
    <mergeCell ref="U245:X245"/>
    <mergeCell ref="Y245:AF245"/>
    <mergeCell ref="AG245:AL245"/>
    <mergeCell ref="A246:H246"/>
    <mergeCell ref="I246:N246"/>
    <mergeCell ref="O246:T246"/>
    <mergeCell ref="U246:X246"/>
    <mergeCell ref="Y246:AF246"/>
    <mergeCell ref="AG246:AL246"/>
    <mergeCell ref="B248:I248"/>
    <mergeCell ref="J248:K248"/>
    <mergeCell ref="L248:P248"/>
    <mergeCell ref="Q248:R248"/>
    <mergeCell ref="S248:T248"/>
    <mergeCell ref="U248:V248"/>
    <mergeCell ref="W248:AA248"/>
    <mergeCell ref="AB248:AF248"/>
    <mergeCell ref="AG248:AH248"/>
    <mergeCell ref="AI248:AJ248"/>
    <mergeCell ref="AK248:AL248"/>
    <mergeCell ref="AH231:AL231"/>
    <mergeCell ref="AB231:AG231"/>
    <mergeCell ref="U233:Z233"/>
    <mergeCell ref="U235:Z235"/>
    <mergeCell ref="U237:Z237"/>
    <mergeCell ref="AB237:AD237"/>
    <mergeCell ref="A240:AL240"/>
    <mergeCell ref="A241:AL241"/>
    <mergeCell ref="A242:AL242"/>
    <mergeCell ref="A243:AL243"/>
    <mergeCell ref="A226:D226"/>
    <mergeCell ref="E226:H226"/>
    <mergeCell ref="I226:P226"/>
    <mergeCell ref="Q226:T226"/>
    <mergeCell ref="U226:X226"/>
    <mergeCell ref="Y226:Z226"/>
    <mergeCell ref="AH226:AL226"/>
    <mergeCell ref="A227:D227"/>
    <mergeCell ref="E227:H227"/>
    <mergeCell ref="I227:P227"/>
    <mergeCell ref="Q227:T227"/>
    <mergeCell ref="U227:X227"/>
    <mergeCell ref="Y227:Z227"/>
    <mergeCell ref="AH227:AL227"/>
    <mergeCell ref="AB228:AG228"/>
    <mergeCell ref="AH228:AL228"/>
    <mergeCell ref="A230:D230"/>
    <mergeCell ref="E230:H230"/>
    <mergeCell ref="I230:P230"/>
    <mergeCell ref="Q230:T230"/>
    <mergeCell ref="U230:X230"/>
    <mergeCell ref="Y230:Z230"/>
    <mergeCell ref="AH230:AL230"/>
    <mergeCell ref="B217:I217"/>
    <mergeCell ref="J217:K217"/>
    <mergeCell ref="L217:P217"/>
    <mergeCell ref="Q217:R217"/>
    <mergeCell ref="S217:T217"/>
    <mergeCell ref="U217:V217"/>
    <mergeCell ref="W217:AA217"/>
    <mergeCell ref="AB217:AF217"/>
    <mergeCell ref="AG217:AH217"/>
    <mergeCell ref="AI217:AJ217"/>
    <mergeCell ref="AK217:AL217"/>
    <mergeCell ref="A219:D224"/>
    <mergeCell ref="E219:H224"/>
    <mergeCell ref="I219:P224"/>
    <mergeCell ref="Q219:T224"/>
    <mergeCell ref="U219:X224"/>
    <mergeCell ref="Y219:Z224"/>
    <mergeCell ref="AA219:AC221"/>
    <mergeCell ref="AD219:AD224"/>
    <mergeCell ref="AE219:AL219"/>
    <mergeCell ref="AE220:AE224"/>
    <mergeCell ref="AF220:AF224"/>
    <mergeCell ref="AG220:AG224"/>
    <mergeCell ref="AH220:AL224"/>
    <mergeCell ref="AA222:AA224"/>
    <mergeCell ref="AB222:AB224"/>
    <mergeCell ref="AC222:AC224"/>
    <mergeCell ref="B215:I215"/>
    <mergeCell ref="J215:K215"/>
    <mergeCell ref="L215:P215"/>
    <mergeCell ref="Q215:R215"/>
    <mergeCell ref="S215:T215"/>
    <mergeCell ref="U215:V215"/>
    <mergeCell ref="W215:AA215"/>
    <mergeCell ref="AB215:AF215"/>
    <mergeCell ref="AG215:AH215"/>
    <mergeCell ref="AI215:AJ215"/>
    <mergeCell ref="AK215:AL215"/>
    <mergeCell ref="B216:I216"/>
    <mergeCell ref="J216:K216"/>
    <mergeCell ref="L216:P216"/>
    <mergeCell ref="Q216:R216"/>
    <mergeCell ref="S216:T216"/>
    <mergeCell ref="U216:V216"/>
    <mergeCell ref="W216:AA216"/>
    <mergeCell ref="AB216:AF216"/>
    <mergeCell ref="AG216:AH216"/>
    <mergeCell ref="AI216:AJ216"/>
    <mergeCell ref="AK216:AL216"/>
    <mergeCell ref="AB198:AG198"/>
    <mergeCell ref="AH198:AL198"/>
    <mergeCell ref="U200:Z200"/>
    <mergeCell ref="U202:Z202"/>
    <mergeCell ref="U204:Z204"/>
    <mergeCell ref="AB204:AD204"/>
    <mergeCell ref="A207:AL207"/>
    <mergeCell ref="A208:AL208"/>
    <mergeCell ref="A209:AL209"/>
    <mergeCell ref="A210:AL210"/>
    <mergeCell ref="A212:H212"/>
    <mergeCell ref="I212:N212"/>
    <mergeCell ref="O212:T212"/>
    <mergeCell ref="U212:X212"/>
    <mergeCell ref="Y212:AF212"/>
    <mergeCell ref="AG212:AL212"/>
    <mergeCell ref="A213:H213"/>
    <mergeCell ref="I213:N213"/>
    <mergeCell ref="O213:T213"/>
    <mergeCell ref="U213:X213"/>
    <mergeCell ref="Y213:AF213"/>
    <mergeCell ref="AG213:AL213"/>
    <mergeCell ref="A193:D193"/>
    <mergeCell ref="E193:H193"/>
    <mergeCell ref="I193:P193"/>
    <mergeCell ref="Q193:T193"/>
    <mergeCell ref="U193:X193"/>
    <mergeCell ref="Y193:Z193"/>
    <mergeCell ref="AH193:AL193"/>
    <mergeCell ref="A194:D194"/>
    <mergeCell ref="E194:H194"/>
    <mergeCell ref="I194:P194"/>
    <mergeCell ref="Q194:T194"/>
    <mergeCell ref="U194:X194"/>
    <mergeCell ref="Y194:Z194"/>
    <mergeCell ref="AH194:AL194"/>
    <mergeCell ref="AB195:AG195"/>
    <mergeCell ref="AH195:AL195"/>
    <mergeCell ref="A197:D197"/>
    <mergeCell ref="E197:H197"/>
    <mergeCell ref="I197:P197"/>
    <mergeCell ref="Q197:T197"/>
    <mergeCell ref="U197:X197"/>
    <mergeCell ref="Y197:Z197"/>
    <mergeCell ref="AH197:AL197"/>
    <mergeCell ref="A190:D190"/>
    <mergeCell ref="E190:H190"/>
    <mergeCell ref="I190:P190"/>
    <mergeCell ref="Q190:T190"/>
    <mergeCell ref="U190:X190"/>
    <mergeCell ref="Y190:Z190"/>
    <mergeCell ref="AH190:AL190"/>
    <mergeCell ref="A191:D191"/>
    <mergeCell ref="E191:H191"/>
    <mergeCell ref="I191:P191"/>
    <mergeCell ref="Q191:T191"/>
    <mergeCell ref="U191:X191"/>
    <mergeCell ref="Y191:Z191"/>
    <mergeCell ref="AH191:AL191"/>
    <mergeCell ref="A192:D192"/>
    <mergeCell ref="E192:H192"/>
    <mergeCell ref="I192:P192"/>
    <mergeCell ref="Q192:T192"/>
    <mergeCell ref="U192:X192"/>
    <mergeCell ref="Y192:Z192"/>
    <mergeCell ref="AH192:AL192"/>
    <mergeCell ref="A182:D187"/>
    <mergeCell ref="E182:H187"/>
    <mergeCell ref="I182:P187"/>
    <mergeCell ref="Q182:T187"/>
    <mergeCell ref="U182:X187"/>
    <mergeCell ref="Y182:Z187"/>
    <mergeCell ref="AA182:AC184"/>
    <mergeCell ref="AD182:AD187"/>
    <mergeCell ref="AE182:AL182"/>
    <mergeCell ref="AE183:AE187"/>
    <mergeCell ref="AF183:AF187"/>
    <mergeCell ref="AG183:AG187"/>
    <mergeCell ref="AH183:AL187"/>
    <mergeCell ref="AA185:AA187"/>
    <mergeCell ref="AB185:AB187"/>
    <mergeCell ref="AC185:AC187"/>
    <mergeCell ref="A189:D189"/>
    <mergeCell ref="E189:H189"/>
    <mergeCell ref="I189:P189"/>
    <mergeCell ref="Q189:T189"/>
    <mergeCell ref="U189:X189"/>
    <mergeCell ref="Y189:Z189"/>
    <mergeCell ref="AH189:AL189"/>
    <mergeCell ref="B179:I179"/>
    <mergeCell ref="J179:K179"/>
    <mergeCell ref="L179:P179"/>
    <mergeCell ref="Q179:R179"/>
    <mergeCell ref="S179:T179"/>
    <mergeCell ref="U179:V179"/>
    <mergeCell ref="W179:AA179"/>
    <mergeCell ref="AB179:AF179"/>
    <mergeCell ref="AG179:AH179"/>
    <mergeCell ref="AI179:AJ179"/>
    <mergeCell ref="AK179:AL179"/>
    <mergeCell ref="B180:I180"/>
    <mergeCell ref="J180:K180"/>
    <mergeCell ref="L180:P180"/>
    <mergeCell ref="Q180:R180"/>
    <mergeCell ref="S180:T180"/>
    <mergeCell ref="U180:V180"/>
    <mergeCell ref="W180:AA180"/>
    <mergeCell ref="AB180:AF180"/>
    <mergeCell ref="AG180:AH180"/>
    <mergeCell ref="AI180:AJ180"/>
    <mergeCell ref="AK180:AL180"/>
    <mergeCell ref="B177:I177"/>
    <mergeCell ref="J177:K177"/>
    <mergeCell ref="L177:P177"/>
    <mergeCell ref="Q177:R177"/>
    <mergeCell ref="S177:T177"/>
    <mergeCell ref="U177:V177"/>
    <mergeCell ref="W177:AA177"/>
    <mergeCell ref="AB177:AF177"/>
    <mergeCell ref="AG177:AH177"/>
    <mergeCell ref="AI177:AJ177"/>
    <mergeCell ref="AK177:AL177"/>
    <mergeCell ref="B178:I178"/>
    <mergeCell ref="J178:K178"/>
    <mergeCell ref="L178:P178"/>
    <mergeCell ref="Q178:R178"/>
    <mergeCell ref="S178:T178"/>
    <mergeCell ref="U178:V178"/>
    <mergeCell ref="W178:AA178"/>
    <mergeCell ref="AB178:AF178"/>
    <mergeCell ref="AG178:AH178"/>
    <mergeCell ref="AI178:AJ178"/>
    <mergeCell ref="AK178:AL178"/>
    <mergeCell ref="U166:Z166"/>
    <mergeCell ref="AB166:AD166"/>
    <mergeCell ref="A169:AL169"/>
    <mergeCell ref="A170:AL170"/>
    <mergeCell ref="A171:AL171"/>
    <mergeCell ref="A172:AL172"/>
    <mergeCell ref="A174:H174"/>
    <mergeCell ref="I174:N174"/>
    <mergeCell ref="O174:T174"/>
    <mergeCell ref="U174:X174"/>
    <mergeCell ref="Y174:AF174"/>
    <mergeCell ref="AG174:AL174"/>
    <mergeCell ref="A175:H175"/>
    <mergeCell ref="I175:N175"/>
    <mergeCell ref="O175:T175"/>
    <mergeCell ref="U175:X175"/>
    <mergeCell ref="Y175:AF175"/>
    <mergeCell ref="AG175:AL175"/>
    <mergeCell ref="A154:D154"/>
    <mergeCell ref="E154:H154"/>
    <mergeCell ref="I154:P154"/>
    <mergeCell ref="Q154:T154"/>
    <mergeCell ref="U154:X154"/>
    <mergeCell ref="Y154:Z154"/>
    <mergeCell ref="AH154:AL154"/>
    <mergeCell ref="AB155:AG155"/>
    <mergeCell ref="A157:D157"/>
    <mergeCell ref="E157:H157"/>
    <mergeCell ref="I157:P157"/>
    <mergeCell ref="Q157:T157"/>
    <mergeCell ref="U157:X157"/>
    <mergeCell ref="Y157:Z157"/>
    <mergeCell ref="A158:D158"/>
    <mergeCell ref="E158:H158"/>
    <mergeCell ref="I158:P158"/>
    <mergeCell ref="Q158:T158"/>
    <mergeCell ref="U158:X158"/>
    <mergeCell ref="Y158:Z158"/>
    <mergeCell ref="AH158:AL158"/>
    <mergeCell ref="E146:H151"/>
    <mergeCell ref="I146:P151"/>
    <mergeCell ref="Q146:T151"/>
    <mergeCell ref="U146:X151"/>
    <mergeCell ref="Y146:Z151"/>
    <mergeCell ref="AA146:AC148"/>
    <mergeCell ref="AD146:AD151"/>
    <mergeCell ref="AE146:AL146"/>
    <mergeCell ref="AE147:AE151"/>
    <mergeCell ref="AF147:AF151"/>
    <mergeCell ref="AG147:AG151"/>
    <mergeCell ref="AH147:AL151"/>
    <mergeCell ref="AA149:AA151"/>
    <mergeCell ref="AB149:AB151"/>
    <mergeCell ref="AC149:AC151"/>
    <mergeCell ref="A153:D153"/>
    <mergeCell ref="E153:H153"/>
    <mergeCell ref="I153:P153"/>
    <mergeCell ref="Q153:T153"/>
    <mergeCell ref="U153:X153"/>
    <mergeCell ref="Y153:Z153"/>
    <mergeCell ref="AH153:AL153"/>
    <mergeCell ref="Q118:T118"/>
    <mergeCell ref="U118:X118"/>
    <mergeCell ref="Y118:Z118"/>
    <mergeCell ref="AB118:AG118"/>
    <mergeCell ref="AH118:AL118"/>
    <mergeCell ref="AB124:AG124"/>
    <mergeCell ref="U126:Z126"/>
    <mergeCell ref="U128:Z128"/>
    <mergeCell ref="U130:Z130"/>
    <mergeCell ref="U132:Z132"/>
    <mergeCell ref="AB132:AD132"/>
    <mergeCell ref="A134:AL134"/>
    <mergeCell ref="A139:H139"/>
    <mergeCell ref="I139:N139"/>
    <mergeCell ref="O139:T139"/>
    <mergeCell ref="U139:X139"/>
    <mergeCell ref="Y139:AF139"/>
    <mergeCell ref="AG139:AL139"/>
    <mergeCell ref="A120:D120"/>
    <mergeCell ref="E120:H120"/>
    <mergeCell ref="I120:P120"/>
    <mergeCell ref="Q120:T120"/>
    <mergeCell ref="U120:X120"/>
    <mergeCell ref="Y120:Z120"/>
    <mergeCell ref="AH120:AL120"/>
    <mergeCell ref="AB121:AG121"/>
    <mergeCell ref="AH121:AL121"/>
    <mergeCell ref="A135:AL135"/>
    <mergeCell ref="A136:AL136"/>
    <mergeCell ref="A137:AL137"/>
    <mergeCell ref="B108:I108"/>
    <mergeCell ref="J108:K108"/>
    <mergeCell ref="L108:P108"/>
    <mergeCell ref="Q108:R108"/>
    <mergeCell ref="S108:T108"/>
    <mergeCell ref="U108:V108"/>
    <mergeCell ref="W108:AA108"/>
    <mergeCell ref="AB108:AF108"/>
    <mergeCell ref="AG108:AH108"/>
    <mergeCell ref="AI108:AJ108"/>
    <mergeCell ref="AK108:AL108"/>
    <mergeCell ref="A110:D115"/>
    <mergeCell ref="E110:H115"/>
    <mergeCell ref="I110:P115"/>
    <mergeCell ref="Q110:T115"/>
    <mergeCell ref="U110:X115"/>
    <mergeCell ref="Y110:Z115"/>
    <mergeCell ref="AA110:AC112"/>
    <mergeCell ref="AD110:AD115"/>
    <mergeCell ref="AE110:AL110"/>
    <mergeCell ref="AE111:AE115"/>
    <mergeCell ref="AF111:AF115"/>
    <mergeCell ref="AG111:AG115"/>
    <mergeCell ref="AH111:AL115"/>
    <mergeCell ref="AA113:AA115"/>
    <mergeCell ref="AB113:AB115"/>
    <mergeCell ref="AC113:AC115"/>
    <mergeCell ref="A99:AL99"/>
    <mergeCell ref="A100:AL100"/>
    <mergeCell ref="A102:H102"/>
    <mergeCell ref="I102:N102"/>
    <mergeCell ref="O102:T102"/>
    <mergeCell ref="U102:X102"/>
    <mergeCell ref="Y102:AF102"/>
    <mergeCell ref="AG102:AL102"/>
    <mergeCell ref="A103:H103"/>
    <mergeCell ref="I103:N103"/>
    <mergeCell ref="O103:T103"/>
    <mergeCell ref="U103:X103"/>
    <mergeCell ref="Y103:AF103"/>
    <mergeCell ref="AG103:AL103"/>
    <mergeCell ref="B107:I107"/>
    <mergeCell ref="J107:K107"/>
    <mergeCell ref="L107:P107"/>
    <mergeCell ref="Q107:R107"/>
    <mergeCell ref="S107:T107"/>
    <mergeCell ref="U107:V107"/>
    <mergeCell ref="W107:AA107"/>
    <mergeCell ref="AB107:AF107"/>
    <mergeCell ref="AG107:AH107"/>
    <mergeCell ref="AI107:AJ107"/>
    <mergeCell ref="AK107:AL107"/>
    <mergeCell ref="U87:Z87"/>
    <mergeCell ref="U89:Z89"/>
    <mergeCell ref="U95:Z95"/>
    <mergeCell ref="AB95:AD95"/>
    <mergeCell ref="B65:I65"/>
    <mergeCell ref="J65:K65"/>
    <mergeCell ref="L65:P65"/>
    <mergeCell ref="Q65:R65"/>
    <mergeCell ref="S65:T65"/>
    <mergeCell ref="U65:V65"/>
    <mergeCell ref="W65:AA65"/>
    <mergeCell ref="AB65:AF65"/>
    <mergeCell ref="AG65:AH65"/>
    <mergeCell ref="AI65:AJ65"/>
    <mergeCell ref="AK65:AL65"/>
    <mergeCell ref="AB79:AG79"/>
    <mergeCell ref="AB85:AG85"/>
    <mergeCell ref="U91:Z91"/>
    <mergeCell ref="U93:Z93"/>
    <mergeCell ref="AB76:AG76"/>
    <mergeCell ref="AH76:AL76"/>
    <mergeCell ref="A81:D81"/>
    <mergeCell ref="E81:H81"/>
    <mergeCell ref="I81:P81"/>
    <mergeCell ref="Q81:T81"/>
    <mergeCell ref="U81:X81"/>
    <mergeCell ref="Y81:Z81"/>
    <mergeCell ref="AH81:AL81"/>
    <mergeCell ref="A84:D84"/>
    <mergeCell ref="E84:H84"/>
    <mergeCell ref="AH84:AL84"/>
    <mergeCell ref="AH85:AL85"/>
    <mergeCell ref="A41:D41"/>
    <mergeCell ref="E41:H41"/>
    <mergeCell ref="I41:P41"/>
    <mergeCell ref="Q41:T41"/>
    <mergeCell ref="U41:X41"/>
    <mergeCell ref="Y41:Z41"/>
    <mergeCell ref="AH41:AL41"/>
    <mergeCell ref="A38:D38"/>
    <mergeCell ref="E38:H38"/>
    <mergeCell ref="I38:P38"/>
    <mergeCell ref="Q38:T38"/>
    <mergeCell ref="U38:X38"/>
    <mergeCell ref="Y38:Z38"/>
    <mergeCell ref="AH38:AL38"/>
    <mergeCell ref="A39:D39"/>
    <mergeCell ref="E39:H39"/>
    <mergeCell ref="I39:P39"/>
    <mergeCell ref="Q39:T39"/>
    <mergeCell ref="U39:X39"/>
    <mergeCell ref="Y39:Z39"/>
    <mergeCell ref="AH39:AL39"/>
    <mergeCell ref="A40:D40"/>
    <mergeCell ref="E40:H40"/>
    <mergeCell ref="I40:P40"/>
    <mergeCell ref="Q40:T40"/>
    <mergeCell ref="U40:X40"/>
    <mergeCell ref="Y40:Z40"/>
    <mergeCell ref="AH40:AL40"/>
    <mergeCell ref="A35:D35"/>
    <mergeCell ref="E35:H35"/>
    <mergeCell ref="I35:P35"/>
    <mergeCell ref="Q35:T35"/>
    <mergeCell ref="U35:X35"/>
    <mergeCell ref="Y35:Z35"/>
    <mergeCell ref="AH35:AL35"/>
    <mergeCell ref="A36:D36"/>
    <mergeCell ref="E36:H36"/>
    <mergeCell ref="I36:P36"/>
    <mergeCell ref="Q36:T36"/>
    <mergeCell ref="U36:X36"/>
    <mergeCell ref="Y36:Z36"/>
    <mergeCell ref="AH36:AL36"/>
    <mergeCell ref="A37:D37"/>
    <mergeCell ref="E37:H37"/>
    <mergeCell ref="I37:P37"/>
    <mergeCell ref="Q37:T37"/>
    <mergeCell ref="U37:X37"/>
    <mergeCell ref="Y37:Z37"/>
    <mergeCell ref="AH37:AL37"/>
    <mergeCell ref="U48:Z48"/>
    <mergeCell ref="U50:Z50"/>
    <mergeCell ref="U52:Z52"/>
    <mergeCell ref="AB52:AD52"/>
    <mergeCell ref="A30:D30"/>
    <mergeCell ref="E30:H30"/>
    <mergeCell ref="I30:P30"/>
    <mergeCell ref="Q30:T30"/>
    <mergeCell ref="U30:X30"/>
    <mergeCell ref="Y30:Z30"/>
    <mergeCell ref="AH30:AL30"/>
    <mergeCell ref="A31:D31"/>
    <mergeCell ref="E31:H31"/>
    <mergeCell ref="I31:P31"/>
    <mergeCell ref="Q31:T31"/>
    <mergeCell ref="U31:X31"/>
    <mergeCell ref="Y31:Z31"/>
    <mergeCell ref="AH31:AL31"/>
    <mergeCell ref="A32:D32"/>
    <mergeCell ref="E32:H32"/>
    <mergeCell ref="I32:P32"/>
    <mergeCell ref="Q32:T32"/>
    <mergeCell ref="U32:X32"/>
    <mergeCell ref="Y32:Z32"/>
    <mergeCell ref="AH32:AL32"/>
    <mergeCell ref="A33:D33"/>
    <mergeCell ref="E33:H33"/>
    <mergeCell ref="I33:P33"/>
    <mergeCell ref="Q33:T33"/>
    <mergeCell ref="AB46:AG46"/>
    <mergeCell ref="AH46:AL46"/>
    <mergeCell ref="AH34:AL34"/>
    <mergeCell ref="A29:D29"/>
    <mergeCell ref="E29:H29"/>
    <mergeCell ref="I29:P29"/>
    <mergeCell ref="Q29:T29"/>
    <mergeCell ref="U29:X29"/>
    <mergeCell ref="Y29:Z29"/>
    <mergeCell ref="AH29:AL29"/>
    <mergeCell ref="A42:D42"/>
    <mergeCell ref="E42:H42"/>
    <mergeCell ref="I42:P42"/>
    <mergeCell ref="Q42:T42"/>
    <mergeCell ref="U42:X42"/>
    <mergeCell ref="Y42:Z42"/>
    <mergeCell ref="AH42:AL42"/>
    <mergeCell ref="AB43:AG43"/>
    <mergeCell ref="AH43:AL43"/>
    <mergeCell ref="A45:D45"/>
    <mergeCell ref="E45:H45"/>
    <mergeCell ref="I45:P45"/>
    <mergeCell ref="Q45:T45"/>
    <mergeCell ref="U45:X45"/>
    <mergeCell ref="Y45:Z45"/>
    <mergeCell ref="AH45:AL45"/>
    <mergeCell ref="U33:X33"/>
    <mergeCell ref="Y33:Z33"/>
    <mergeCell ref="AH33:AL33"/>
    <mergeCell ref="A34:D34"/>
    <mergeCell ref="E34:H34"/>
    <mergeCell ref="I34:P34"/>
    <mergeCell ref="Q34:T34"/>
    <mergeCell ref="U34:X34"/>
    <mergeCell ref="Y34:Z34"/>
    <mergeCell ref="B20:I20"/>
    <mergeCell ref="J20:K20"/>
    <mergeCell ref="L20:P20"/>
    <mergeCell ref="Q20:R20"/>
    <mergeCell ref="S20:T20"/>
    <mergeCell ref="U20:V20"/>
    <mergeCell ref="W20:AA20"/>
    <mergeCell ref="AB20:AF20"/>
    <mergeCell ref="AG20:AH20"/>
    <mergeCell ref="AI20:AJ20"/>
    <mergeCell ref="AK20:AL20"/>
    <mergeCell ref="A22:D27"/>
    <mergeCell ref="E22:H27"/>
    <mergeCell ref="I22:P27"/>
    <mergeCell ref="Q22:T27"/>
    <mergeCell ref="U22:X27"/>
    <mergeCell ref="Y22:Z27"/>
    <mergeCell ref="AA22:AC24"/>
    <mergeCell ref="AD22:AD27"/>
    <mergeCell ref="AE22:AL22"/>
    <mergeCell ref="AE23:AE27"/>
    <mergeCell ref="AF23:AF27"/>
    <mergeCell ref="AG23:AG27"/>
    <mergeCell ref="AH23:AL27"/>
    <mergeCell ref="AA25:AA27"/>
    <mergeCell ref="AB25:AB27"/>
    <mergeCell ref="AC25:AC27"/>
    <mergeCell ref="B18:I18"/>
    <mergeCell ref="J18:K18"/>
    <mergeCell ref="L18:P18"/>
    <mergeCell ref="Q18:R18"/>
    <mergeCell ref="S18:T18"/>
    <mergeCell ref="U18:V18"/>
    <mergeCell ref="W18:AA18"/>
    <mergeCell ref="AB18:AF18"/>
    <mergeCell ref="AG18:AH18"/>
    <mergeCell ref="AI18:AJ18"/>
    <mergeCell ref="AK18:AL18"/>
    <mergeCell ref="B19:I19"/>
    <mergeCell ref="J19:K19"/>
    <mergeCell ref="L19:P19"/>
    <mergeCell ref="Q19:R19"/>
    <mergeCell ref="S19:T19"/>
    <mergeCell ref="U19:V19"/>
    <mergeCell ref="W19:AA19"/>
    <mergeCell ref="AB19:AF19"/>
    <mergeCell ref="AG19:AH19"/>
    <mergeCell ref="AI19:AJ19"/>
    <mergeCell ref="AK19:AL19"/>
    <mergeCell ref="A9:AL9"/>
    <mergeCell ref="A10:AL10"/>
    <mergeCell ref="A11:AL11"/>
    <mergeCell ref="A12:AL12"/>
    <mergeCell ref="A14:H14"/>
    <mergeCell ref="I14:N14"/>
    <mergeCell ref="O14:T14"/>
    <mergeCell ref="U14:X14"/>
    <mergeCell ref="Y14:AF14"/>
    <mergeCell ref="AG14:AL14"/>
    <mergeCell ref="A15:H15"/>
    <mergeCell ref="I15:N15"/>
    <mergeCell ref="O15:T15"/>
    <mergeCell ref="U15:X15"/>
    <mergeCell ref="Y15:AF15"/>
    <mergeCell ref="AG15:AL15"/>
    <mergeCell ref="B17:I17"/>
    <mergeCell ref="J17:K17"/>
    <mergeCell ref="L17:P17"/>
    <mergeCell ref="Q17:R17"/>
    <mergeCell ref="S17:T17"/>
    <mergeCell ref="U17:V17"/>
    <mergeCell ref="W17:AA17"/>
    <mergeCell ref="AB17:AF17"/>
    <mergeCell ref="AG17:AH17"/>
    <mergeCell ref="AI17:AJ17"/>
    <mergeCell ref="AK17:AL17"/>
    <mergeCell ref="AH79:AL79"/>
    <mergeCell ref="A78:D78"/>
    <mergeCell ref="E78:H78"/>
    <mergeCell ref="I78:P78"/>
    <mergeCell ref="Q78:T78"/>
    <mergeCell ref="U78:X78"/>
    <mergeCell ref="Y78:Z78"/>
    <mergeCell ref="AH78:AL78"/>
    <mergeCell ref="A75:D75"/>
    <mergeCell ref="E75:H75"/>
    <mergeCell ref="I75:P75"/>
    <mergeCell ref="Q75:T75"/>
    <mergeCell ref="U75:X75"/>
    <mergeCell ref="Y75:Z75"/>
    <mergeCell ref="AH75:AL75"/>
    <mergeCell ref="I84:P84"/>
    <mergeCell ref="Q84:T84"/>
    <mergeCell ref="U84:X84"/>
    <mergeCell ref="Y84:Z84"/>
    <mergeCell ref="AB82:AG82"/>
    <mergeCell ref="AH82:AL82"/>
    <mergeCell ref="AI66:AJ66"/>
    <mergeCell ref="AK66:AL66"/>
    <mergeCell ref="A68:D73"/>
    <mergeCell ref="E68:H73"/>
    <mergeCell ref="I68:P73"/>
    <mergeCell ref="Q68:T73"/>
    <mergeCell ref="U68:X73"/>
    <mergeCell ref="Y68:Z73"/>
    <mergeCell ref="AA68:AC70"/>
    <mergeCell ref="AD68:AD73"/>
    <mergeCell ref="AE68:AL68"/>
    <mergeCell ref="AE69:AE73"/>
    <mergeCell ref="AF69:AF73"/>
    <mergeCell ref="AG69:AG73"/>
    <mergeCell ref="AH69:AL73"/>
    <mergeCell ref="AA71:AA73"/>
    <mergeCell ref="AB71:AB73"/>
    <mergeCell ref="AC71:AC73"/>
    <mergeCell ref="B66:I66"/>
    <mergeCell ref="J66:K66"/>
    <mergeCell ref="L66:P66"/>
    <mergeCell ref="Q66:R66"/>
    <mergeCell ref="S66:T66"/>
    <mergeCell ref="U66:V66"/>
    <mergeCell ref="W66:AA66"/>
    <mergeCell ref="AB66:AF66"/>
    <mergeCell ref="AG66:AH66"/>
    <mergeCell ref="AI63:AJ63"/>
    <mergeCell ref="AK63:AL63"/>
    <mergeCell ref="B64:I64"/>
    <mergeCell ref="J64:K64"/>
    <mergeCell ref="L64:P64"/>
    <mergeCell ref="Q64:R64"/>
    <mergeCell ref="S64:T64"/>
    <mergeCell ref="U64:V64"/>
    <mergeCell ref="W64:AA64"/>
    <mergeCell ref="AB64:AF64"/>
    <mergeCell ref="AG64:AH64"/>
    <mergeCell ref="AI64:AJ64"/>
    <mergeCell ref="AK64:AL64"/>
    <mergeCell ref="B63:I63"/>
    <mergeCell ref="J63:K63"/>
    <mergeCell ref="L63:P63"/>
    <mergeCell ref="Q63:R63"/>
    <mergeCell ref="S63:T63"/>
    <mergeCell ref="U63:V63"/>
    <mergeCell ref="W63:AA63"/>
    <mergeCell ref="AB63:AF63"/>
    <mergeCell ref="AG63:AH63"/>
    <mergeCell ref="A60:H60"/>
    <mergeCell ref="I60:N60"/>
    <mergeCell ref="O60:T60"/>
    <mergeCell ref="U60:X60"/>
    <mergeCell ref="Y60:AF60"/>
    <mergeCell ref="AG60:AL60"/>
    <mergeCell ref="B62:I62"/>
    <mergeCell ref="J62:K62"/>
    <mergeCell ref="L62:P62"/>
    <mergeCell ref="Q62:R62"/>
    <mergeCell ref="S62:T62"/>
    <mergeCell ref="U62:V62"/>
    <mergeCell ref="W62:AA62"/>
    <mergeCell ref="AB62:AF62"/>
    <mergeCell ref="AG62:AH62"/>
    <mergeCell ref="AI62:AJ62"/>
    <mergeCell ref="AK62:AL62"/>
    <mergeCell ref="A54:AL54"/>
    <mergeCell ref="A55:AL55"/>
    <mergeCell ref="A56:AL56"/>
    <mergeCell ref="A57:AL57"/>
    <mergeCell ref="A59:H59"/>
    <mergeCell ref="I59:N59"/>
    <mergeCell ref="O59:T59"/>
    <mergeCell ref="U59:X59"/>
    <mergeCell ref="Y59:AF59"/>
    <mergeCell ref="AG59:AL59"/>
    <mergeCell ref="A413:D413"/>
    <mergeCell ref="E413:H413"/>
    <mergeCell ref="I413:P413"/>
    <mergeCell ref="Q413:T413"/>
    <mergeCell ref="U413:X413"/>
    <mergeCell ref="Y413:Z413"/>
    <mergeCell ref="AH413:AL413"/>
    <mergeCell ref="A403:D403"/>
    <mergeCell ref="E403:H403"/>
    <mergeCell ref="I403:P403"/>
    <mergeCell ref="Q403:T403"/>
    <mergeCell ref="U403:X403"/>
    <mergeCell ref="Y403:Z403"/>
    <mergeCell ref="AH403:AL403"/>
    <mergeCell ref="A123:D123"/>
    <mergeCell ref="E123:H123"/>
    <mergeCell ref="I123:P123"/>
    <mergeCell ref="Q123:T123"/>
    <mergeCell ref="U123:X123"/>
    <mergeCell ref="Y123:Z123"/>
    <mergeCell ref="AH123:AL123"/>
    <mergeCell ref="AH124:AL124"/>
    <mergeCell ref="Y418:Z418"/>
    <mergeCell ref="AH418:AL418"/>
    <mergeCell ref="E411:H411"/>
    <mergeCell ref="I411:P411"/>
    <mergeCell ref="Q411:T411"/>
    <mergeCell ref="U411:X411"/>
    <mergeCell ref="Y411:Z411"/>
    <mergeCell ref="AH411:AL411"/>
    <mergeCell ref="A412:D412"/>
    <mergeCell ref="E412:H412"/>
    <mergeCell ref="I412:P412"/>
    <mergeCell ref="Q412:T412"/>
    <mergeCell ref="U412:X412"/>
    <mergeCell ref="Y412:Z412"/>
    <mergeCell ref="AH412:AL412"/>
    <mergeCell ref="I417:P417"/>
    <mergeCell ref="Q417:T417"/>
    <mergeCell ref="U417:X417"/>
    <mergeCell ref="Y417:Z417"/>
    <mergeCell ref="AH417:AL417"/>
    <mergeCell ref="AH117:AL117"/>
    <mergeCell ref="A117:D117"/>
    <mergeCell ref="E117:H117"/>
    <mergeCell ref="I117:P117"/>
    <mergeCell ref="Q117:T117"/>
    <mergeCell ref="U117:X117"/>
    <mergeCell ref="Y117:Z117"/>
    <mergeCell ref="A118:D118"/>
    <mergeCell ref="E118:H118"/>
    <mergeCell ref="I118:P118"/>
    <mergeCell ref="AI105:AJ105"/>
    <mergeCell ref="AK105:AL105"/>
    <mergeCell ref="B106:I106"/>
    <mergeCell ref="J106:K106"/>
    <mergeCell ref="L106:P106"/>
    <mergeCell ref="Q106:R106"/>
    <mergeCell ref="S106:T106"/>
    <mergeCell ref="U106:V106"/>
    <mergeCell ref="W106:AA106"/>
    <mergeCell ref="AB106:AF106"/>
    <mergeCell ref="AG106:AH106"/>
    <mergeCell ref="AI106:AJ106"/>
    <mergeCell ref="AK106:AL106"/>
    <mergeCell ref="B105:I105"/>
    <mergeCell ref="J105:K105"/>
    <mergeCell ref="L105:P105"/>
    <mergeCell ref="Q105:R105"/>
    <mergeCell ref="S105:T105"/>
    <mergeCell ref="U105:V105"/>
    <mergeCell ref="W105:AA105"/>
    <mergeCell ref="AB105:AF105"/>
    <mergeCell ref="AG105:AH105"/>
    <mergeCell ref="A97:AL97"/>
    <mergeCell ref="A98:AL98"/>
    <mergeCell ref="AH160:AL160"/>
    <mergeCell ref="AH157:AL157"/>
    <mergeCell ref="A159:D159"/>
    <mergeCell ref="E159:H159"/>
    <mergeCell ref="I159:P159"/>
    <mergeCell ref="Q159:T159"/>
    <mergeCell ref="U159:X159"/>
    <mergeCell ref="Y159:Z159"/>
    <mergeCell ref="AH159:AL159"/>
    <mergeCell ref="AB160:AG160"/>
    <mergeCell ref="U162:Z162"/>
    <mergeCell ref="U164:Z164"/>
    <mergeCell ref="AH155:AL155"/>
    <mergeCell ref="AI144:AJ144"/>
    <mergeCell ref="AK144:AL144"/>
    <mergeCell ref="B144:I144"/>
    <mergeCell ref="J144:K144"/>
    <mergeCell ref="L144:P144"/>
    <mergeCell ref="Q144:R144"/>
    <mergeCell ref="S144:T144"/>
    <mergeCell ref="U144:V144"/>
    <mergeCell ref="W144:AA144"/>
    <mergeCell ref="AB144:AF144"/>
    <mergeCell ref="AG144:AH144"/>
    <mergeCell ref="A146:D151"/>
    <mergeCell ref="B143:I143"/>
    <mergeCell ref="J143:K143"/>
    <mergeCell ref="L143:P143"/>
    <mergeCell ref="Q143:R143"/>
    <mergeCell ref="S143:T143"/>
    <mergeCell ref="U143:V143"/>
    <mergeCell ref="W143:AA143"/>
    <mergeCell ref="AB143:AF143"/>
    <mergeCell ref="AG143:AH143"/>
    <mergeCell ref="AI143:AJ143"/>
    <mergeCell ref="AK143:AL143"/>
    <mergeCell ref="B142:I142"/>
    <mergeCell ref="J142:K142"/>
    <mergeCell ref="L142:P142"/>
    <mergeCell ref="Q142:R142"/>
    <mergeCell ref="S142:T142"/>
    <mergeCell ref="U142:V142"/>
    <mergeCell ref="W142:AA142"/>
    <mergeCell ref="AB142:AF142"/>
    <mergeCell ref="AG142:AH142"/>
    <mergeCell ref="AI142:AJ142"/>
    <mergeCell ref="AK142:AL142"/>
    <mergeCell ref="A140:H140"/>
    <mergeCell ref="I140:N140"/>
    <mergeCell ref="O140:T140"/>
    <mergeCell ref="U140:X140"/>
    <mergeCell ref="Y140:AF140"/>
    <mergeCell ref="AG140:AL140"/>
    <mergeCell ref="U422:Z422"/>
    <mergeCell ref="U424:Z424"/>
    <mergeCell ref="U426:Z426"/>
    <mergeCell ref="U428:Z428"/>
    <mergeCell ref="AB428:AD428"/>
    <mergeCell ref="A405:D405"/>
    <mergeCell ref="E405:H405"/>
    <mergeCell ref="I405:P405"/>
    <mergeCell ref="Q405:T405"/>
    <mergeCell ref="U405:X405"/>
    <mergeCell ref="Y405:Z405"/>
    <mergeCell ref="A414:D414"/>
    <mergeCell ref="E414:H414"/>
    <mergeCell ref="I414:P414"/>
    <mergeCell ref="Q414:T414"/>
    <mergeCell ref="U414:X414"/>
    <mergeCell ref="Y414:Z414"/>
    <mergeCell ref="A419:D419"/>
    <mergeCell ref="E419:H419"/>
    <mergeCell ref="I419:P419"/>
    <mergeCell ref="Q419:T419"/>
    <mergeCell ref="U419:X419"/>
    <mergeCell ref="Y419:Z419"/>
    <mergeCell ref="A409:D409"/>
    <mergeCell ref="A417:D417"/>
    <mergeCell ref="E417:H417"/>
    <mergeCell ref="AB420:AG420"/>
    <mergeCell ref="AH420:AL420"/>
    <mergeCell ref="AH419:AL419"/>
    <mergeCell ref="A408:D408"/>
    <mergeCell ref="E408:H408"/>
    <mergeCell ref="I408:P408"/>
    <mergeCell ref="Q408:T408"/>
    <mergeCell ref="U408:X408"/>
    <mergeCell ref="Y408:Z408"/>
    <mergeCell ref="AH408:AL408"/>
    <mergeCell ref="AB415:AG415"/>
    <mergeCell ref="AH415:AL415"/>
    <mergeCell ref="AH414:AL414"/>
    <mergeCell ref="E409:H409"/>
    <mergeCell ref="I409:P409"/>
    <mergeCell ref="Q409:T409"/>
    <mergeCell ref="U409:X409"/>
    <mergeCell ref="Y409:Z409"/>
    <mergeCell ref="AH409:AL409"/>
    <mergeCell ref="A410:D410"/>
    <mergeCell ref="E410:H410"/>
    <mergeCell ref="I410:P410"/>
    <mergeCell ref="Q410:T410"/>
    <mergeCell ref="U410:X410"/>
    <mergeCell ref="Y410:Z410"/>
    <mergeCell ref="AH410:AL410"/>
    <mergeCell ref="A411:D411"/>
    <mergeCell ref="A418:D418"/>
    <mergeCell ref="E418:H418"/>
    <mergeCell ref="I418:P418"/>
    <mergeCell ref="Q418:T418"/>
    <mergeCell ref="U418:X418"/>
    <mergeCell ref="A402:D402"/>
    <mergeCell ref="E402:H402"/>
    <mergeCell ref="I402:P402"/>
    <mergeCell ref="Q402:T402"/>
    <mergeCell ref="U402:X402"/>
    <mergeCell ref="Y402:Z402"/>
    <mergeCell ref="AH402:AL402"/>
    <mergeCell ref="AB406:AG406"/>
    <mergeCell ref="AH406:AL406"/>
    <mergeCell ref="AH405:AL405"/>
    <mergeCell ref="A404:D404"/>
    <mergeCell ref="E404:H404"/>
    <mergeCell ref="I404:P404"/>
    <mergeCell ref="Q404:T404"/>
    <mergeCell ref="U404:X404"/>
    <mergeCell ref="Y404:Z404"/>
    <mergeCell ref="AH404:AL404"/>
    <mergeCell ref="AG391:AH391"/>
    <mergeCell ref="AI393:AJ393"/>
    <mergeCell ref="AK393:AL393"/>
    <mergeCell ref="A395:D400"/>
    <mergeCell ref="E395:H400"/>
    <mergeCell ref="I395:P400"/>
    <mergeCell ref="Q395:T400"/>
    <mergeCell ref="U395:X400"/>
    <mergeCell ref="Y395:Z400"/>
    <mergeCell ref="AA395:AC397"/>
    <mergeCell ref="AD395:AD400"/>
    <mergeCell ref="AE395:AL395"/>
    <mergeCell ref="AE396:AE400"/>
    <mergeCell ref="AF396:AF400"/>
    <mergeCell ref="AG396:AG400"/>
    <mergeCell ref="AH396:AL400"/>
    <mergeCell ref="AA398:AA400"/>
    <mergeCell ref="AB398:AB400"/>
    <mergeCell ref="AC398:AC400"/>
    <mergeCell ref="B393:I393"/>
    <mergeCell ref="J393:K393"/>
    <mergeCell ref="L393:P393"/>
    <mergeCell ref="Q393:R393"/>
    <mergeCell ref="S393:T393"/>
    <mergeCell ref="U393:V393"/>
    <mergeCell ref="W393:AA393"/>
    <mergeCell ref="AB393:AF393"/>
    <mergeCell ref="AG393:AH393"/>
    <mergeCell ref="B390:I390"/>
    <mergeCell ref="J390:K390"/>
    <mergeCell ref="L390:P390"/>
    <mergeCell ref="Q390:R390"/>
    <mergeCell ref="S390:T390"/>
    <mergeCell ref="U390:V390"/>
    <mergeCell ref="W390:AA390"/>
    <mergeCell ref="AB390:AF390"/>
    <mergeCell ref="AG390:AH390"/>
    <mergeCell ref="AI390:AJ390"/>
    <mergeCell ref="AK390:AL390"/>
    <mergeCell ref="AI391:AJ391"/>
    <mergeCell ref="AK391:AL391"/>
    <mergeCell ref="B392:I392"/>
    <mergeCell ref="J392:K392"/>
    <mergeCell ref="L392:P392"/>
    <mergeCell ref="Q392:R392"/>
    <mergeCell ref="S392:T392"/>
    <mergeCell ref="U392:V392"/>
    <mergeCell ref="W392:AA392"/>
    <mergeCell ref="AB392:AF392"/>
    <mergeCell ref="AG392:AH392"/>
    <mergeCell ref="AI392:AJ392"/>
    <mergeCell ref="AK392:AL392"/>
    <mergeCell ref="B391:I391"/>
    <mergeCell ref="J391:K391"/>
    <mergeCell ref="L391:P391"/>
    <mergeCell ref="Q391:R391"/>
    <mergeCell ref="S391:T391"/>
    <mergeCell ref="U391:V391"/>
    <mergeCell ref="W391:AA391"/>
    <mergeCell ref="AB391:AF391"/>
    <mergeCell ref="A382:AL382"/>
    <mergeCell ref="A383:AL383"/>
    <mergeCell ref="A384:AL384"/>
    <mergeCell ref="A385:AL385"/>
    <mergeCell ref="A387:H387"/>
    <mergeCell ref="I387:N387"/>
    <mergeCell ref="O387:T387"/>
    <mergeCell ref="U387:X387"/>
    <mergeCell ref="Y387:AF387"/>
    <mergeCell ref="AG387:AL387"/>
    <mergeCell ref="A436:H436"/>
    <mergeCell ref="I436:N436"/>
    <mergeCell ref="O436:T436"/>
    <mergeCell ref="U436:X436"/>
    <mergeCell ref="Y436:AF436"/>
    <mergeCell ref="AG436:AL436"/>
    <mergeCell ref="A430:AL430"/>
    <mergeCell ref="A431:AL431"/>
    <mergeCell ref="A432:AL432"/>
    <mergeCell ref="A433:AL433"/>
    <mergeCell ref="A435:H435"/>
    <mergeCell ref="I435:N435"/>
    <mergeCell ref="O435:T435"/>
    <mergeCell ref="U435:X435"/>
    <mergeCell ref="Y435:AF435"/>
    <mergeCell ref="AG435:AL435"/>
    <mergeCell ref="A388:H388"/>
    <mergeCell ref="I388:N388"/>
    <mergeCell ref="O388:T388"/>
    <mergeCell ref="U388:X388"/>
    <mergeCell ref="Y388:AF388"/>
    <mergeCell ref="AG388:AL388"/>
    <mergeCell ref="B439:I439"/>
    <mergeCell ref="J439:K439"/>
    <mergeCell ref="L439:P439"/>
    <mergeCell ref="Q439:R439"/>
    <mergeCell ref="S439:T439"/>
    <mergeCell ref="B438:I438"/>
    <mergeCell ref="J438:K438"/>
    <mergeCell ref="L438:P438"/>
    <mergeCell ref="Q438:R438"/>
    <mergeCell ref="S438:T438"/>
    <mergeCell ref="U439:V439"/>
    <mergeCell ref="W439:AA439"/>
    <mergeCell ref="AB439:AF439"/>
    <mergeCell ref="AG439:AH439"/>
    <mergeCell ref="AI439:AJ439"/>
    <mergeCell ref="AK439:AL439"/>
    <mergeCell ref="W438:AA438"/>
    <mergeCell ref="AB438:AF438"/>
    <mergeCell ref="AG438:AH438"/>
    <mergeCell ref="AI438:AJ438"/>
    <mergeCell ref="AK438:AL438"/>
    <mergeCell ref="U438:V438"/>
    <mergeCell ref="W440:AA440"/>
    <mergeCell ref="AB440:AF440"/>
    <mergeCell ref="AG440:AH440"/>
    <mergeCell ref="AI440:AJ440"/>
    <mergeCell ref="AK440:AL440"/>
    <mergeCell ref="B441:I441"/>
    <mergeCell ref="J441:K441"/>
    <mergeCell ref="L441:P441"/>
    <mergeCell ref="Q441:R441"/>
    <mergeCell ref="S441:T441"/>
    <mergeCell ref="B440:I440"/>
    <mergeCell ref="J440:K440"/>
    <mergeCell ref="L440:P440"/>
    <mergeCell ref="Q440:R440"/>
    <mergeCell ref="S440:T440"/>
    <mergeCell ref="U440:V440"/>
    <mergeCell ref="A443:D448"/>
    <mergeCell ref="E443:H448"/>
    <mergeCell ref="I443:P448"/>
    <mergeCell ref="Q443:T448"/>
    <mergeCell ref="U443:X448"/>
    <mergeCell ref="Y443:Z448"/>
    <mergeCell ref="U441:V441"/>
    <mergeCell ref="W441:AA441"/>
    <mergeCell ref="AB441:AF441"/>
    <mergeCell ref="AA443:AC445"/>
    <mergeCell ref="AD443:AD448"/>
    <mergeCell ref="AE443:AL443"/>
    <mergeCell ref="AE444:AE448"/>
    <mergeCell ref="AF444:AF448"/>
    <mergeCell ref="AG444:AG448"/>
    <mergeCell ref="AH444:AL448"/>
    <mergeCell ref="AA446:AA448"/>
    <mergeCell ref="AB446:AB448"/>
    <mergeCell ref="AC446:AC448"/>
    <mergeCell ref="AG441:AH441"/>
    <mergeCell ref="AI441:AJ441"/>
    <mergeCell ref="AK441:AL441"/>
    <mergeCell ref="A456:D456"/>
    <mergeCell ref="E456:H456"/>
    <mergeCell ref="I456:P456"/>
    <mergeCell ref="Q456:T456"/>
    <mergeCell ref="U456:X456"/>
    <mergeCell ref="Y456:Z456"/>
    <mergeCell ref="AH456:AL456"/>
    <mergeCell ref="AH450:AL450"/>
    <mergeCell ref="AB451:AG451"/>
    <mergeCell ref="AH451:AL451"/>
    <mergeCell ref="A453:D453"/>
    <mergeCell ref="E453:H453"/>
    <mergeCell ref="I453:P453"/>
    <mergeCell ref="Q453:T453"/>
    <mergeCell ref="U453:X453"/>
    <mergeCell ref="Y453:Z453"/>
    <mergeCell ref="AH453:AL453"/>
    <mergeCell ref="A450:D450"/>
    <mergeCell ref="E450:H450"/>
    <mergeCell ref="I450:P450"/>
    <mergeCell ref="Q450:T450"/>
    <mergeCell ref="U450:X450"/>
    <mergeCell ref="Y450:Z450"/>
    <mergeCell ref="AB457:AG457"/>
    <mergeCell ref="AH457:AL457"/>
    <mergeCell ref="U459:Z459"/>
    <mergeCell ref="U461:Z461"/>
    <mergeCell ref="U463:Z463"/>
    <mergeCell ref="U465:Z465"/>
    <mergeCell ref="AB465:AD465"/>
    <mergeCell ref="AB454:AG454"/>
    <mergeCell ref="AH454:AL454"/>
    <mergeCell ref="A473:H473"/>
    <mergeCell ref="I473:N473"/>
    <mergeCell ref="O473:T473"/>
    <mergeCell ref="U473:X473"/>
    <mergeCell ref="Y473:AF473"/>
    <mergeCell ref="AG473:AL473"/>
    <mergeCell ref="A467:AL467"/>
    <mergeCell ref="A468:AL468"/>
    <mergeCell ref="A469:AL469"/>
    <mergeCell ref="A470:AL470"/>
    <mergeCell ref="A472:H472"/>
    <mergeCell ref="I472:N472"/>
    <mergeCell ref="O472:T472"/>
    <mergeCell ref="U472:X472"/>
    <mergeCell ref="Y472:AF472"/>
    <mergeCell ref="AG472:AL472"/>
    <mergeCell ref="B476:I476"/>
    <mergeCell ref="J476:K476"/>
    <mergeCell ref="L476:P476"/>
    <mergeCell ref="Q476:R476"/>
    <mergeCell ref="S476:T476"/>
    <mergeCell ref="B475:I475"/>
    <mergeCell ref="J475:K475"/>
    <mergeCell ref="L475:P475"/>
    <mergeCell ref="Q475:R475"/>
    <mergeCell ref="S475:T475"/>
    <mergeCell ref="U476:V476"/>
    <mergeCell ref="W476:AA476"/>
    <mergeCell ref="AB476:AF476"/>
    <mergeCell ref="AG476:AH476"/>
    <mergeCell ref="AI476:AJ476"/>
    <mergeCell ref="AK476:AL476"/>
    <mergeCell ref="W475:AA475"/>
    <mergeCell ref="AB475:AF475"/>
    <mergeCell ref="AG475:AH475"/>
    <mergeCell ref="AI475:AJ475"/>
    <mergeCell ref="AK475:AL475"/>
    <mergeCell ref="U475:V475"/>
    <mergeCell ref="W477:AA477"/>
    <mergeCell ref="AB477:AF477"/>
    <mergeCell ref="AG477:AH477"/>
    <mergeCell ref="AI477:AJ477"/>
    <mergeCell ref="AK477:AL477"/>
    <mergeCell ref="B478:I478"/>
    <mergeCell ref="J478:K478"/>
    <mergeCell ref="L478:P478"/>
    <mergeCell ref="Q478:R478"/>
    <mergeCell ref="S478:T478"/>
    <mergeCell ref="B477:I477"/>
    <mergeCell ref="J477:K477"/>
    <mergeCell ref="L477:P477"/>
    <mergeCell ref="Q477:R477"/>
    <mergeCell ref="S477:T477"/>
    <mergeCell ref="U477:V477"/>
    <mergeCell ref="A480:D485"/>
    <mergeCell ref="E480:H485"/>
    <mergeCell ref="I480:P485"/>
    <mergeCell ref="Q480:T485"/>
    <mergeCell ref="U480:X485"/>
    <mergeCell ref="Y480:Z485"/>
    <mergeCell ref="U478:V478"/>
    <mergeCell ref="W478:AA478"/>
    <mergeCell ref="AB478:AF478"/>
    <mergeCell ref="AA480:AC482"/>
    <mergeCell ref="AD480:AD485"/>
    <mergeCell ref="AE480:AL480"/>
    <mergeCell ref="AE481:AE485"/>
    <mergeCell ref="AF481:AF485"/>
    <mergeCell ref="AG481:AG485"/>
    <mergeCell ref="AH481:AL485"/>
    <mergeCell ref="AA483:AA485"/>
    <mergeCell ref="AB483:AB485"/>
    <mergeCell ref="AC483:AC485"/>
    <mergeCell ref="AG478:AH478"/>
    <mergeCell ref="AI478:AJ478"/>
    <mergeCell ref="AK478:AL478"/>
    <mergeCell ref="AH487:AL487"/>
    <mergeCell ref="AB488:AG488"/>
    <mergeCell ref="AH488:AL488"/>
    <mergeCell ref="A490:D490"/>
    <mergeCell ref="E490:H490"/>
    <mergeCell ref="I490:P490"/>
    <mergeCell ref="Q490:T490"/>
    <mergeCell ref="U490:X490"/>
    <mergeCell ref="Y490:Z490"/>
    <mergeCell ref="AH490:AL490"/>
    <mergeCell ref="A487:D487"/>
    <mergeCell ref="E487:H487"/>
    <mergeCell ref="I487:P487"/>
    <mergeCell ref="Q487:T487"/>
    <mergeCell ref="U487:X487"/>
    <mergeCell ref="Y487:Z487"/>
    <mergeCell ref="AH491:AL491"/>
    <mergeCell ref="A492:D492"/>
    <mergeCell ref="E492:H492"/>
    <mergeCell ref="I492:P492"/>
    <mergeCell ref="Q492:T492"/>
    <mergeCell ref="U492:X492"/>
    <mergeCell ref="Y492:Z492"/>
    <mergeCell ref="AH492:AL492"/>
    <mergeCell ref="A491:D491"/>
    <mergeCell ref="E491:H491"/>
    <mergeCell ref="I491:P491"/>
    <mergeCell ref="Q491:T491"/>
    <mergeCell ref="U491:X491"/>
    <mergeCell ref="Y491:Z491"/>
    <mergeCell ref="AH493:AL493"/>
    <mergeCell ref="A494:D494"/>
    <mergeCell ref="E494:H494"/>
    <mergeCell ref="I494:P494"/>
    <mergeCell ref="Q494:T494"/>
    <mergeCell ref="U494:X494"/>
    <mergeCell ref="Y494:Z494"/>
    <mergeCell ref="AH494:AL494"/>
    <mergeCell ref="A493:D493"/>
    <mergeCell ref="E493:H493"/>
    <mergeCell ref="I493:P493"/>
    <mergeCell ref="Q493:T493"/>
    <mergeCell ref="U493:X493"/>
    <mergeCell ref="Y493:Z493"/>
    <mergeCell ref="AH495:AL495"/>
    <mergeCell ref="AB496:AG496"/>
    <mergeCell ref="AH496:AL496"/>
    <mergeCell ref="A498:D498"/>
    <mergeCell ref="E498:H498"/>
    <mergeCell ref="I498:P498"/>
    <mergeCell ref="Q498:T498"/>
    <mergeCell ref="U498:X498"/>
    <mergeCell ref="Y498:Z498"/>
    <mergeCell ref="AH498:AL498"/>
    <mergeCell ref="A495:D495"/>
    <mergeCell ref="E495:H495"/>
    <mergeCell ref="I495:P495"/>
    <mergeCell ref="Q495:T495"/>
    <mergeCell ref="U495:X495"/>
    <mergeCell ref="Y495:Z495"/>
    <mergeCell ref="AB501:AG501"/>
    <mergeCell ref="AH501:AL501"/>
    <mergeCell ref="U503:Z503"/>
    <mergeCell ref="U505:Z505"/>
    <mergeCell ref="U507:Z507"/>
    <mergeCell ref="U509:Z509"/>
    <mergeCell ref="AB509:AD509"/>
    <mergeCell ref="AH499:AL499"/>
    <mergeCell ref="A500:D500"/>
    <mergeCell ref="E500:H500"/>
    <mergeCell ref="I500:P500"/>
    <mergeCell ref="Q500:T500"/>
    <mergeCell ref="U500:X500"/>
    <mergeCell ref="Y500:Z500"/>
    <mergeCell ref="AH500:AL500"/>
    <mergeCell ref="A499:D499"/>
    <mergeCell ref="E499:H499"/>
    <mergeCell ref="I499:P499"/>
    <mergeCell ref="Q499:T499"/>
    <mergeCell ref="U499:X499"/>
    <mergeCell ref="Y499:Z499"/>
    <mergeCell ref="A517:H517"/>
    <mergeCell ref="I517:N517"/>
    <mergeCell ref="O517:T517"/>
    <mergeCell ref="U517:X517"/>
    <mergeCell ref="Y517:AF517"/>
    <mergeCell ref="AG517:AL517"/>
    <mergeCell ref="A511:AL511"/>
    <mergeCell ref="A512:AL512"/>
    <mergeCell ref="A513:AL513"/>
    <mergeCell ref="A514:AL514"/>
    <mergeCell ref="A516:H516"/>
    <mergeCell ref="I516:N516"/>
    <mergeCell ref="O516:T516"/>
    <mergeCell ref="U516:X516"/>
    <mergeCell ref="Y516:AF516"/>
    <mergeCell ref="AG516:AL516"/>
    <mergeCell ref="B520:I520"/>
    <mergeCell ref="J520:K520"/>
    <mergeCell ref="L520:P520"/>
    <mergeCell ref="Q520:R520"/>
    <mergeCell ref="S520:T520"/>
    <mergeCell ref="B519:I519"/>
    <mergeCell ref="J519:K519"/>
    <mergeCell ref="L519:P519"/>
    <mergeCell ref="Q519:R519"/>
    <mergeCell ref="S519:T519"/>
    <mergeCell ref="U520:V520"/>
    <mergeCell ref="W520:AA520"/>
    <mergeCell ref="AB520:AF520"/>
    <mergeCell ref="AG520:AH520"/>
    <mergeCell ref="AI520:AJ520"/>
    <mergeCell ref="AK520:AL520"/>
    <mergeCell ref="W519:AA519"/>
    <mergeCell ref="AB519:AF519"/>
    <mergeCell ref="AG519:AH519"/>
    <mergeCell ref="AI519:AJ519"/>
    <mergeCell ref="AK519:AL519"/>
    <mergeCell ref="U519:V519"/>
    <mergeCell ref="W521:AA521"/>
    <mergeCell ref="AB521:AF521"/>
    <mergeCell ref="AG521:AH521"/>
    <mergeCell ref="AI521:AJ521"/>
    <mergeCell ref="AK521:AL521"/>
    <mergeCell ref="B522:I522"/>
    <mergeCell ref="J522:K522"/>
    <mergeCell ref="L522:P522"/>
    <mergeCell ref="Q522:R522"/>
    <mergeCell ref="S522:T522"/>
    <mergeCell ref="B521:I521"/>
    <mergeCell ref="J521:K521"/>
    <mergeCell ref="L521:P521"/>
    <mergeCell ref="Q521:R521"/>
    <mergeCell ref="S521:T521"/>
    <mergeCell ref="U521:V521"/>
    <mergeCell ref="A524:D529"/>
    <mergeCell ref="E524:H529"/>
    <mergeCell ref="I524:P529"/>
    <mergeCell ref="Q524:T529"/>
    <mergeCell ref="U524:X529"/>
    <mergeCell ref="Y524:Z529"/>
    <mergeCell ref="U522:V522"/>
    <mergeCell ref="W522:AA522"/>
    <mergeCell ref="AB522:AF522"/>
    <mergeCell ref="AA524:AC526"/>
    <mergeCell ref="AD524:AD529"/>
    <mergeCell ref="AE524:AL524"/>
    <mergeCell ref="AE525:AE529"/>
    <mergeCell ref="AF525:AF529"/>
    <mergeCell ref="AG525:AG529"/>
    <mergeCell ref="AH525:AL529"/>
    <mergeCell ref="AA527:AA529"/>
    <mergeCell ref="AB527:AB529"/>
    <mergeCell ref="AC527:AC529"/>
    <mergeCell ref="AG522:AH522"/>
    <mergeCell ref="AI522:AJ522"/>
    <mergeCell ref="AK522:AL522"/>
    <mergeCell ref="AH531:AL531"/>
    <mergeCell ref="A532:D532"/>
    <mergeCell ref="E532:H532"/>
    <mergeCell ref="I532:P532"/>
    <mergeCell ref="Q532:T532"/>
    <mergeCell ref="U532:X532"/>
    <mergeCell ref="Y532:Z532"/>
    <mergeCell ref="AH532:AL532"/>
    <mergeCell ref="A531:D531"/>
    <mergeCell ref="E531:H531"/>
    <mergeCell ref="I531:P531"/>
    <mergeCell ref="Q531:T531"/>
    <mergeCell ref="U531:X531"/>
    <mergeCell ref="Y531:Z531"/>
    <mergeCell ref="AB533:AG533"/>
    <mergeCell ref="AH533:AL533"/>
    <mergeCell ref="A535:D535"/>
    <mergeCell ref="E535:H535"/>
    <mergeCell ref="I535:P535"/>
    <mergeCell ref="Q535:T535"/>
    <mergeCell ref="U535:X535"/>
    <mergeCell ref="Y535:Z535"/>
    <mergeCell ref="AH535:AL535"/>
    <mergeCell ref="AH536:AL536"/>
    <mergeCell ref="A537:D537"/>
    <mergeCell ref="E537:H537"/>
    <mergeCell ref="I537:P537"/>
    <mergeCell ref="Q537:T537"/>
    <mergeCell ref="U537:X537"/>
    <mergeCell ref="Y537:Z537"/>
    <mergeCell ref="AH537:AL537"/>
    <mergeCell ref="A536:D536"/>
    <mergeCell ref="E536:H536"/>
    <mergeCell ref="I536:P536"/>
    <mergeCell ref="Q536:T536"/>
    <mergeCell ref="U536:X536"/>
    <mergeCell ref="Y536:Z536"/>
    <mergeCell ref="AH538:AL538"/>
    <mergeCell ref="A539:D539"/>
    <mergeCell ref="E539:H539"/>
    <mergeCell ref="I539:P539"/>
    <mergeCell ref="Q539:T539"/>
    <mergeCell ref="U539:X539"/>
    <mergeCell ref="Y539:Z539"/>
    <mergeCell ref="AH539:AL539"/>
    <mergeCell ref="A538:D538"/>
    <mergeCell ref="E538:H538"/>
    <mergeCell ref="I538:P538"/>
    <mergeCell ref="Q538:T538"/>
    <mergeCell ref="U538:X538"/>
    <mergeCell ref="Y538:Z538"/>
    <mergeCell ref="AH540:AL540"/>
    <mergeCell ref="AB541:AG541"/>
    <mergeCell ref="AH541:AL541"/>
    <mergeCell ref="U543:Z543"/>
    <mergeCell ref="U545:Z545"/>
    <mergeCell ref="U547:Z547"/>
    <mergeCell ref="AB547:AD547"/>
    <mergeCell ref="A540:D540"/>
    <mergeCell ref="E540:H540"/>
    <mergeCell ref="I540:P540"/>
    <mergeCell ref="Q540:T540"/>
    <mergeCell ref="U540:X540"/>
    <mergeCell ref="Y540:Z540"/>
    <mergeCell ref="A555:H555"/>
    <mergeCell ref="I555:N555"/>
    <mergeCell ref="O555:T555"/>
    <mergeCell ref="U555:X555"/>
    <mergeCell ref="Y555:AF555"/>
    <mergeCell ref="AG555:AL555"/>
    <mergeCell ref="A549:AL549"/>
    <mergeCell ref="A550:AL550"/>
    <mergeCell ref="A551:AL551"/>
    <mergeCell ref="A552:AL552"/>
    <mergeCell ref="A554:H554"/>
    <mergeCell ref="I554:N554"/>
    <mergeCell ref="O554:T554"/>
    <mergeCell ref="U554:X554"/>
    <mergeCell ref="Y554:AF554"/>
    <mergeCell ref="AG554:AL554"/>
    <mergeCell ref="B558:I558"/>
    <mergeCell ref="J558:K558"/>
    <mergeCell ref="L558:P558"/>
    <mergeCell ref="Q558:R558"/>
    <mergeCell ref="S558:T558"/>
    <mergeCell ref="B557:I557"/>
    <mergeCell ref="J557:K557"/>
    <mergeCell ref="L557:P557"/>
    <mergeCell ref="Q557:R557"/>
    <mergeCell ref="S557:T557"/>
    <mergeCell ref="U558:V558"/>
    <mergeCell ref="W558:AA558"/>
    <mergeCell ref="AB558:AF558"/>
    <mergeCell ref="AG558:AH558"/>
    <mergeCell ref="AI558:AJ558"/>
    <mergeCell ref="AK558:AL558"/>
    <mergeCell ref="W557:AA557"/>
    <mergeCell ref="AB557:AF557"/>
    <mergeCell ref="AG557:AH557"/>
    <mergeCell ref="AI557:AJ557"/>
    <mergeCell ref="AK557:AL557"/>
    <mergeCell ref="U557:V557"/>
    <mergeCell ref="W559:AA559"/>
    <mergeCell ref="AB559:AF559"/>
    <mergeCell ref="AG559:AH559"/>
    <mergeCell ref="AI559:AJ559"/>
    <mergeCell ref="AK559:AL559"/>
    <mergeCell ref="B560:I560"/>
    <mergeCell ref="J560:K560"/>
    <mergeCell ref="L560:P560"/>
    <mergeCell ref="Q560:R560"/>
    <mergeCell ref="S560:T560"/>
    <mergeCell ref="B559:I559"/>
    <mergeCell ref="J559:K559"/>
    <mergeCell ref="L559:P559"/>
    <mergeCell ref="Q559:R559"/>
    <mergeCell ref="S559:T559"/>
    <mergeCell ref="U559:V559"/>
    <mergeCell ref="A562:D567"/>
    <mergeCell ref="E562:H567"/>
    <mergeCell ref="I562:P567"/>
    <mergeCell ref="Q562:T567"/>
    <mergeCell ref="U562:X567"/>
    <mergeCell ref="Y562:Z567"/>
    <mergeCell ref="U560:V560"/>
    <mergeCell ref="W560:AA560"/>
    <mergeCell ref="AB560:AF560"/>
    <mergeCell ref="AA562:AC564"/>
    <mergeCell ref="AD562:AD567"/>
    <mergeCell ref="AE562:AL562"/>
    <mergeCell ref="AE563:AE567"/>
    <mergeCell ref="AF563:AF567"/>
    <mergeCell ref="AG563:AG567"/>
    <mergeCell ref="AH563:AL567"/>
    <mergeCell ref="AA565:AA567"/>
    <mergeCell ref="AB565:AB567"/>
    <mergeCell ref="AC565:AC567"/>
    <mergeCell ref="AG560:AH560"/>
    <mergeCell ref="AI560:AJ560"/>
    <mergeCell ref="AK560:AL560"/>
    <mergeCell ref="AH569:AL569"/>
    <mergeCell ref="A570:D570"/>
    <mergeCell ref="E570:H570"/>
    <mergeCell ref="I570:P570"/>
    <mergeCell ref="Q570:T570"/>
    <mergeCell ref="U570:X570"/>
    <mergeCell ref="Y570:Z570"/>
    <mergeCell ref="AH570:AL570"/>
    <mergeCell ref="A569:D569"/>
    <mergeCell ref="E569:H569"/>
    <mergeCell ref="I569:P569"/>
    <mergeCell ref="Q569:T569"/>
    <mergeCell ref="U569:X569"/>
    <mergeCell ref="Y569:Z569"/>
    <mergeCell ref="AH571:AL571"/>
    <mergeCell ref="A572:D572"/>
    <mergeCell ref="E572:H572"/>
    <mergeCell ref="I572:P572"/>
    <mergeCell ref="Q572:T572"/>
    <mergeCell ref="U572:X572"/>
    <mergeCell ref="Y572:Z572"/>
    <mergeCell ref="AH572:AL572"/>
    <mergeCell ref="A571:D571"/>
    <mergeCell ref="E571:H571"/>
    <mergeCell ref="I571:P571"/>
    <mergeCell ref="Q571:T571"/>
    <mergeCell ref="U571:X571"/>
    <mergeCell ref="Y571:Z571"/>
    <mergeCell ref="AH573:AL573"/>
    <mergeCell ref="A574:D574"/>
    <mergeCell ref="E574:H574"/>
    <mergeCell ref="I574:P574"/>
    <mergeCell ref="Q574:T574"/>
    <mergeCell ref="U574:X574"/>
    <mergeCell ref="Y574:Z574"/>
    <mergeCell ref="AH574:AL574"/>
    <mergeCell ref="A573:D573"/>
    <mergeCell ref="E573:H573"/>
    <mergeCell ref="I573:P573"/>
    <mergeCell ref="Q573:T573"/>
    <mergeCell ref="U573:X573"/>
    <mergeCell ref="Y573:Z573"/>
    <mergeCell ref="AH575:AL575"/>
    <mergeCell ref="A576:D576"/>
    <mergeCell ref="E576:H576"/>
    <mergeCell ref="I576:P576"/>
    <mergeCell ref="Q576:T576"/>
    <mergeCell ref="U576:X576"/>
    <mergeCell ref="Y576:Z576"/>
    <mergeCell ref="AH576:AL576"/>
    <mergeCell ref="A575:D575"/>
    <mergeCell ref="E575:H575"/>
    <mergeCell ref="I575:P575"/>
    <mergeCell ref="Q575:T575"/>
    <mergeCell ref="U575:X575"/>
    <mergeCell ref="Y575:Z575"/>
    <mergeCell ref="AH577:AL577"/>
    <mergeCell ref="A578:D578"/>
    <mergeCell ref="E578:H578"/>
    <mergeCell ref="I578:P578"/>
    <mergeCell ref="Q578:T578"/>
    <mergeCell ref="U578:X578"/>
    <mergeCell ref="Y578:Z578"/>
    <mergeCell ref="AH578:AL578"/>
    <mergeCell ref="A577:D577"/>
    <mergeCell ref="E577:H577"/>
    <mergeCell ref="I577:P577"/>
    <mergeCell ref="Q577:T577"/>
    <mergeCell ref="U577:X577"/>
    <mergeCell ref="Y577:Z577"/>
    <mergeCell ref="AH579:AL579"/>
    <mergeCell ref="A580:D580"/>
    <mergeCell ref="E580:H580"/>
    <mergeCell ref="I580:P580"/>
    <mergeCell ref="Q580:T580"/>
    <mergeCell ref="U580:X580"/>
    <mergeCell ref="Y580:Z580"/>
    <mergeCell ref="AH580:AL580"/>
    <mergeCell ref="A579:D579"/>
    <mergeCell ref="E579:H579"/>
    <mergeCell ref="I579:P579"/>
    <mergeCell ref="Q579:T579"/>
    <mergeCell ref="U579:X579"/>
    <mergeCell ref="Y579:Z579"/>
    <mergeCell ref="AH581:AL581"/>
    <mergeCell ref="AB582:AG582"/>
    <mergeCell ref="AH582:AL582"/>
    <mergeCell ref="A584:D584"/>
    <mergeCell ref="E584:H584"/>
    <mergeCell ref="I584:P584"/>
    <mergeCell ref="Q584:T584"/>
    <mergeCell ref="U584:X584"/>
    <mergeCell ref="Y584:Z584"/>
    <mergeCell ref="AH584:AL584"/>
    <mergeCell ref="A581:D581"/>
    <mergeCell ref="E581:H581"/>
    <mergeCell ref="I581:P581"/>
    <mergeCell ref="Q581:T581"/>
    <mergeCell ref="U581:X581"/>
    <mergeCell ref="Y581:Z581"/>
    <mergeCell ref="AH585:AL585"/>
    <mergeCell ref="A586:D586"/>
    <mergeCell ref="E586:H586"/>
    <mergeCell ref="I586:P586"/>
    <mergeCell ref="Q586:T586"/>
    <mergeCell ref="U586:X586"/>
    <mergeCell ref="Y586:Z586"/>
    <mergeCell ref="AH586:AL586"/>
    <mergeCell ref="A585:D585"/>
    <mergeCell ref="E585:H585"/>
    <mergeCell ref="I585:P585"/>
    <mergeCell ref="Q585:T585"/>
    <mergeCell ref="U585:X585"/>
    <mergeCell ref="Y585:Z585"/>
    <mergeCell ref="AH587:AL587"/>
    <mergeCell ref="A588:D588"/>
    <mergeCell ref="E588:H588"/>
    <mergeCell ref="I588:P588"/>
    <mergeCell ref="Q588:T588"/>
    <mergeCell ref="U588:X588"/>
    <mergeCell ref="Y588:Z588"/>
    <mergeCell ref="AH588:AL588"/>
    <mergeCell ref="A587:D587"/>
    <mergeCell ref="E587:H587"/>
    <mergeCell ref="I587:P587"/>
    <mergeCell ref="Q587:T587"/>
    <mergeCell ref="U587:X587"/>
    <mergeCell ref="Y587:Z587"/>
    <mergeCell ref="AH589:AL589"/>
    <mergeCell ref="A590:D590"/>
    <mergeCell ref="E590:H590"/>
    <mergeCell ref="I590:P590"/>
    <mergeCell ref="Q590:T590"/>
    <mergeCell ref="U590:X590"/>
    <mergeCell ref="Y590:Z590"/>
    <mergeCell ref="AH590:AL590"/>
    <mergeCell ref="A589:D589"/>
    <mergeCell ref="E589:H589"/>
    <mergeCell ref="I589:P589"/>
    <mergeCell ref="Q589:T589"/>
    <mergeCell ref="U589:X589"/>
    <mergeCell ref="Y589:Z589"/>
    <mergeCell ref="AH591:AL591"/>
    <mergeCell ref="A592:D592"/>
    <mergeCell ref="E592:H592"/>
    <mergeCell ref="I592:P592"/>
    <mergeCell ref="Q592:T592"/>
    <mergeCell ref="U592:X592"/>
    <mergeCell ref="Y592:Z592"/>
    <mergeCell ref="AH592:AL592"/>
    <mergeCell ref="A591:D591"/>
    <mergeCell ref="E591:H591"/>
    <mergeCell ref="I591:P591"/>
    <mergeCell ref="Q591:T591"/>
    <mergeCell ref="U591:X591"/>
    <mergeCell ref="Y591:Z591"/>
    <mergeCell ref="AH593:AL593"/>
    <mergeCell ref="A594:D594"/>
    <mergeCell ref="E594:H594"/>
    <mergeCell ref="I594:P594"/>
    <mergeCell ref="Q594:T594"/>
    <mergeCell ref="U594:X594"/>
    <mergeCell ref="Y594:Z594"/>
    <mergeCell ref="AH594:AL594"/>
    <mergeCell ref="A593:D593"/>
    <mergeCell ref="E593:H593"/>
    <mergeCell ref="I593:P593"/>
    <mergeCell ref="Q593:T593"/>
    <mergeCell ref="U593:X593"/>
    <mergeCell ref="Y593:Z593"/>
    <mergeCell ref="AH595:AL595"/>
    <mergeCell ref="AB596:AG596"/>
    <mergeCell ref="AH596:AL596"/>
    <mergeCell ref="U598:Z598"/>
    <mergeCell ref="U600:Z600"/>
    <mergeCell ref="U602:Z602"/>
    <mergeCell ref="AB602:AD602"/>
    <mergeCell ref="A595:D595"/>
    <mergeCell ref="E595:H595"/>
    <mergeCell ref="I595:P595"/>
    <mergeCell ref="Q595:T595"/>
    <mergeCell ref="U595:X595"/>
    <mergeCell ref="Y595:Z595"/>
    <mergeCell ref="A610:H610"/>
    <mergeCell ref="I610:N610"/>
    <mergeCell ref="O610:T610"/>
    <mergeCell ref="U610:X610"/>
    <mergeCell ref="Y610:AF610"/>
    <mergeCell ref="AG610:AL610"/>
    <mergeCell ref="A604:AL604"/>
    <mergeCell ref="A605:AL605"/>
    <mergeCell ref="A606:AL606"/>
    <mergeCell ref="A607:AL607"/>
    <mergeCell ref="A609:H609"/>
    <mergeCell ref="I609:N609"/>
    <mergeCell ref="O609:T609"/>
    <mergeCell ref="U609:X609"/>
    <mergeCell ref="Y609:AF609"/>
    <mergeCell ref="AG609:AL609"/>
    <mergeCell ref="B613:I613"/>
    <mergeCell ref="J613:K613"/>
    <mergeCell ref="L613:P613"/>
    <mergeCell ref="Q613:R613"/>
    <mergeCell ref="S613:T613"/>
    <mergeCell ref="B612:I612"/>
    <mergeCell ref="J612:K612"/>
    <mergeCell ref="L612:P612"/>
    <mergeCell ref="Q612:R612"/>
    <mergeCell ref="S612:T612"/>
    <mergeCell ref="U613:V613"/>
    <mergeCell ref="W613:AA613"/>
    <mergeCell ref="AB613:AF613"/>
    <mergeCell ref="AG613:AH613"/>
    <mergeCell ref="AI613:AJ613"/>
    <mergeCell ref="AK613:AL613"/>
    <mergeCell ref="W612:AA612"/>
    <mergeCell ref="AB612:AF612"/>
    <mergeCell ref="AG612:AH612"/>
    <mergeCell ref="AI612:AJ612"/>
    <mergeCell ref="AK612:AL612"/>
    <mergeCell ref="U612:V612"/>
    <mergeCell ref="W614:AA614"/>
    <mergeCell ref="AB614:AF614"/>
    <mergeCell ref="AG614:AH614"/>
    <mergeCell ref="AI614:AJ614"/>
    <mergeCell ref="AK614:AL614"/>
    <mergeCell ref="B615:I615"/>
    <mergeCell ref="J615:K615"/>
    <mergeCell ref="L615:P615"/>
    <mergeCell ref="Q615:R615"/>
    <mergeCell ref="S615:T615"/>
    <mergeCell ref="B614:I614"/>
    <mergeCell ref="J614:K614"/>
    <mergeCell ref="L614:P614"/>
    <mergeCell ref="Q614:R614"/>
    <mergeCell ref="S614:T614"/>
    <mergeCell ref="U614:V614"/>
    <mergeCell ref="A617:D622"/>
    <mergeCell ref="E617:H622"/>
    <mergeCell ref="I617:P622"/>
    <mergeCell ref="Q617:T622"/>
    <mergeCell ref="U617:X622"/>
    <mergeCell ref="Y617:Z622"/>
    <mergeCell ref="U615:V615"/>
    <mergeCell ref="W615:AA615"/>
    <mergeCell ref="AB615:AF615"/>
    <mergeCell ref="AA617:AC619"/>
    <mergeCell ref="AD617:AD622"/>
    <mergeCell ref="AE617:AL617"/>
    <mergeCell ref="AE618:AE622"/>
    <mergeCell ref="AF618:AF622"/>
    <mergeCell ref="AG618:AG622"/>
    <mergeCell ref="AH618:AL622"/>
    <mergeCell ref="AA620:AA622"/>
    <mergeCell ref="AB620:AB622"/>
    <mergeCell ref="AC620:AC622"/>
    <mergeCell ref="AG615:AH615"/>
    <mergeCell ref="AI615:AJ615"/>
    <mergeCell ref="AK615:AL615"/>
    <mergeCell ref="AH624:AL624"/>
    <mergeCell ref="A625:D625"/>
    <mergeCell ref="E625:H625"/>
    <mergeCell ref="I625:P625"/>
    <mergeCell ref="Q625:T625"/>
    <mergeCell ref="U625:X625"/>
    <mergeCell ref="Y625:Z625"/>
    <mergeCell ref="AH625:AL625"/>
    <mergeCell ref="A624:D624"/>
    <mergeCell ref="E624:H624"/>
    <mergeCell ref="I624:P624"/>
    <mergeCell ref="Q624:T624"/>
    <mergeCell ref="U624:X624"/>
    <mergeCell ref="Y624:Z624"/>
    <mergeCell ref="A628:D628"/>
    <mergeCell ref="E628:H628"/>
    <mergeCell ref="I628:P628"/>
    <mergeCell ref="Q628:T628"/>
    <mergeCell ref="U628:X628"/>
    <mergeCell ref="Y628:Z628"/>
    <mergeCell ref="AH628:AL628"/>
    <mergeCell ref="AH629:AL629"/>
    <mergeCell ref="A630:D630"/>
    <mergeCell ref="E630:H630"/>
    <mergeCell ref="I630:P630"/>
    <mergeCell ref="Q630:T630"/>
    <mergeCell ref="U630:X630"/>
    <mergeCell ref="Y630:Z630"/>
    <mergeCell ref="AH630:AL630"/>
    <mergeCell ref="A629:D629"/>
    <mergeCell ref="E629:H629"/>
    <mergeCell ref="I629:P629"/>
    <mergeCell ref="Q629:T629"/>
    <mergeCell ref="U629:X629"/>
    <mergeCell ref="Y629:Z629"/>
    <mergeCell ref="U637:Z637"/>
    <mergeCell ref="U639:Z639"/>
    <mergeCell ref="U641:Z641"/>
    <mergeCell ref="U643:Z643"/>
    <mergeCell ref="AB643:AD643"/>
    <mergeCell ref="A1:AL1"/>
    <mergeCell ref="A2:AL2"/>
    <mergeCell ref="A3:AL3"/>
    <mergeCell ref="A4:AL4"/>
    <mergeCell ref="A5:AL5"/>
    <mergeCell ref="A6:AL6"/>
    <mergeCell ref="A7:AL7"/>
    <mergeCell ref="AH631:AL631"/>
    <mergeCell ref="AB632:AG632"/>
    <mergeCell ref="AH632:AL632"/>
    <mergeCell ref="A634:D634"/>
    <mergeCell ref="E634:H634"/>
    <mergeCell ref="I634:P634"/>
    <mergeCell ref="Q634:T634"/>
    <mergeCell ref="U634:X634"/>
    <mergeCell ref="Y634:Z634"/>
    <mergeCell ref="AH634:AL634"/>
    <mergeCell ref="A631:D631"/>
    <mergeCell ref="E631:H631"/>
    <mergeCell ref="I631:P631"/>
    <mergeCell ref="Q631:T631"/>
    <mergeCell ref="U631:X631"/>
    <mergeCell ref="Y631:Z631"/>
    <mergeCell ref="AB635:AG635"/>
    <mergeCell ref="AH635:AL635"/>
    <mergeCell ref="AB626:AG626"/>
    <mergeCell ref="AH626:AL626"/>
  </mergeCells>
  <conditionalFormatting sqref="AB509:AD509">
    <cfRule type="cellIs" dxfId="1095" priority="35" operator="equal">
      <formula>"NO CUMPLE"</formula>
    </cfRule>
    <cfRule type="cellIs" dxfId="1094" priority="36" operator="equal">
      <formula>"CUMPLE"</formula>
    </cfRule>
  </conditionalFormatting>
  <conditionalFormatting sqref="AB547:AD547">
    <cfRule type="cellIs" dxfId="1093" priority="33" operator="equal">
      <formula>"NO CUMPLE"</formula>
    </cfRule>
    <cfRule type="cellIs" dxfId="1092" priority="34" operator="equal">
      <formula>"CUMPLE"</formula>
    </cfRule>
  </conditionalFormatting>
  <conditionalFormatting sqref="AB602:AD602">
    <cfRule type="cellIs" dxfId="1091" priority="31" operator="equal">
      <formula>"NO CUMPLE"</formula>
    </cfRule>
    <cfRule type="cellIs" dxfId="1090" priority="32" operator="equal">
      <formula>"CUMPLE"</formula>
    </cfRule>
  </conditionalFormatting>
  <conditionalFormatting sqref="AB465:AD465">
    <cfRule type="cellIs" dxfId="1089" priority="29" operator="equal">
      <formula>"NO CUMPLE"</formula>
    </cfRule>
    <cfRule type="cellIs" dxfId="1088" priority="30" operator="equal">
      <formula>"CUMPLE"</formula>
    </cfRule>
  </conditionalFormatting>
  <conditionalFormatting sqref="AB643:AD643">
    <cfRule type="cellIs" dxfId="1087" priority="27" operator="equal">
      <formula>"NO CUMPLE"</formula>
    </cfRule>
    <cfRule type="cellIs" dxfId="1086" priority="28" operator="equal">
      <formula>"CUMPLE"</formula>
    </cfRule>
  </conditionalFormatting>
  <conditionalFormatting sqref="AB428:AD428">
    <cfRule type="cellIs" dxfId="1085" priority="25" operator="equal">
      <formula>"NO CUMPLE"</formula>
    </cfRule>
    <cfRule type="cellIs" dxfId="1084" priority="26" operator="equal">
      <formula>"CUMPLE"</formula>
    </cfRule>
  </conditionalFormatting>
  <conditionalFormatting sqref="AB52:AD52">
    <cfRule type="cellIs" dxfId="1083" priority="17" operator="equal">
      <formula>"NO CUMPLE"</formula>
    </cfRule>
    <cfRule type="cellIs" dxfId="1082" priority="18" operator="equal">
      <formula>"CUMPLE"</formula>
    </cfRule>
  </conditionalFormatting>
  <conditionalFormatting sqref="AB95:AD95">
    <cfRule type="cellIs" dxfId="1081" priority="15" operator="equal">
      <formula>"NO CUMPLE"</formula>
    </cfRule>
    <cfRule type="cellIs" dxfId="1080" priority="16" operator="equal">
      <formula>"CUMPLE"</formula>
    </cfRule>
  </conditionalFormatting>
  <conditionalFormatting sqref="AB379:AD379">
    <cfRule type="cellIs" dxfId="1079" priority="13" operator="equal">
      <formula>"NO CUMPLE"</formula>
    </cfRule>
    <cfRule type="cellIs" dxfId="1078" priority="14" operator="equal">
      <formula>"CUMPLE"</formula>
    </cfRule>
  </conditionalFormatting>
  <conditionalFormatting sqref="AB311:AD311">
    <cfRule type="cellIs" dxfId="1077" priority="11" operator="equal">
      <formula>"NO CUMPLE"</formula>
    </cfRule>
    <cfRule type="cellIs" dxfId="1076" priority="12" operator="equal">
      <formula>"CUMPLE"</formula>
    </cfRule>
  </conditionalFormatting>
  <conditionalFormatting sqref="AB277:AD277">
    <cfRule type="cellIs" dxfId="1075" priority="9" operator="equal">
      <formula>"NO CUMPLE"</formula>
    </cfRule>
    <cfRule type="cellIs" dxfId="1074" priority="10" operator="equal">
      <formula>"CUMPLE"</formula>
    </cfRule>
  </conditionalFormatting>
  <conditionalFormatting sqref="AB166:AD166">
    <cfRule type="cellIs" dxfId="1073" priority="7" operator="equal">
      <formula>"NO CUMPLE"</formula>
    </cfRule>
    <cfRule type="cellIs" dxfId="1072" priority="8" operator="equal">
      <formula>"CUMPLE"</formula>
    </cfRule>
  </conditionalFormatting>
  <conditionalFormatting sqref="AB204:AD204">
    <cfRule type="cellIs" dxfId="1071" priority="5" operator="equal">
      <formula>"NO CUMPLE"</formula>
    </cfRule>
    <cfRule type="cellIs" dxfId="1070" priority="6" operator="equal">
      <formula>"CUMPLE"</formula>
    </cfRule>
  </conditionalFormatting>
  <conditionalFormatting sqref="AB237:AD237">
    <cfRule type="cellIs" dxfId="1069" priority="3" operator="equal">
      <formula>"NO CUMPLE"</formula>
    </cfRule>
    <cfRule type="cellIs" dxfId="1068" priority="4" operator="equal">
      <formula>"CUMPLE"</formula>
    </cfRule>
  </conditionalFormatting>
  <conditionalFormatting sqref="AB132:AD132">
    <cfRule type="cellIs" dxfId="1067" priority="1" operator="equal">
      <formula>"NO CUMPLE"</formula>
    </cfRule>
    <cfRule type="cellIs" dxfId="1066" priority="2" operator="equal">
      <formula>"CUMPLE"</formula>
    </cfRule>
  </conditionalFormatting>
  <printOptions horizontalCentered="1"/>
  <pageMargins left="0.59055118110236227" right="0.59055118110236227" top="0.59055118110236227" bottom="0.59055118110236227"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56"/>
  <sheetViews>
    <sheetView tabSelected="1" view="pageBreakPreview" topLeftCell="A9" zoomScale="80" zoomScaleNormal="80" zoomScaleSheetLayoutView="80" zoomScalePageLayoutView="70" workbookViewId="0">
      <pane xSplit="2" ySplit="3" topLeftCell="C12" activePane="bottomRight" state="frozen"/>
      <selection activeCell="A9" sqref="A9"/>
      <selection pane="topRight" activeCell="C9" sqref="C9"/>
      <selection pane="bottomLeft" activeCell="A12" sqref="A12"/>
      <selection pane="bottomRight" activeCell="A34" sqref="A34:XFD34"/>
    </sheetView>
  </sheetViews>
  <sheetFormatPr baseColWidth="10" defaultColWidth="11.42578125" defaultRowHeight="12.75" x14ac:dyDescent="0.2"/>
  <cols>
    <col min="1" max="1" width="6" style="7" customWidth="1"/>
    <col min="2" max="2" width="46" style="6" customWidth="1"/>
    <col min="3" max="3" width="15.7109375" style="8" customWidth="1"/>
    <col min="4" max="4" width="30.7109375" style="8" customWidth="1"/>
    <col min="5" max="5" width="15.7109375" style="8" customWidth="1"/>
    <col min="6" max="6" width="30.7109375" style="8" customWidth="1"/>
    <col min="7" max="7" width="15.7109375" style="8" customWidth="1"/>
    <col min="8" max="8" width="30.7109375" style="8" customWidth="1"/>
    <col min="9" max="9" width="15.7109375" style="6" customWidth="1"/>
    <col min="10" max="10" width="30.7109375" style="6" customWidth="1"/>
    <col min="11" max="11" width="15.7109375" style="6" customWidth="1"/>
    <col min="12" max="12" width="30.7109375" style="6" customWidth="1"/>
    <col min="13" max="13" width="15.7109375" style="8" customWidth="1"/>
    <col min="14" max="14" width="30.7109375" style="8" customWidth="1"/>
    <col min="15" max="15" width="15.7109375" style="8" customWidth="1"/>
    <col min="16" max="16" width="30.7109375" style="8" customWidth="1"/>
    <col min="17" max="17" width="15.7109375" style="8" customWidth="1"/>
    <col min="18" max="18" width="30.7109375" style="8" customWidth="1"/>
    <col min="19" max="19" width="15.7109375" style="8" customWidth="1"/>
    <col min="20" max="20" width="30.7109375" style="8" customWidth="1"/>
    <col min="21" max="21" width="15.7109375" style="8" customWidth="1"/>
    <col min="22" max="22" width="30.7109375" style="8" customWidth="1"/>
    <col min="23" max="23" width="15.7109375" style="8" customWidth="1"/>
    <col min="24" max="24" width="30.7109375" style="8" customWidth="1"/>
    <col min="25" max="25" width="15.7109375" style="8" customWidth="1"/>
    <col min="26" max="26" width="30.7109375" style="8" customWidth="1"/>
    <col min="27" max="27" width="15.7109375" style="8" customWidth="1"/>
    <col min="28" max="28" width="30.7109375" style="8" customWidth="1"/>
    <col min="29" max="29" width="15.7109375" style="8" customWidth="1"/>
    <col min="30" max="30" width="30.7109375" style="8" customWidth="1"/>
    <col min="31" max="31" width="15.7109375" style="8" customWidth="1"/>
    <col min="32" max="32" width="30.7109375" style="8" customWidth="1"/>
    <col min="33" max="33" width="15.7109375" style="8" customWidth="1"/>
    <col min="34" max="34" width="30.7109375" style="8" customWidth="1"/>
    <col min="35" max="35" width="15.7109375" style="8" customWidth="1"/>
    <col min="36" max="36" width="30.7109375" style="8" customWidth="1"/>
    <col min="37" max="37" width="15.7109375" style="8" customWidth="1"/>
    <col min="38" max="38" width="30.7109375" style="8" customWidth="1"/>
    <col min="39" max="39" width="15.7109375" style="5" customWidth="1"/>
    <col min="40" max="16384" width="11.42578125" style="5"/>
  </cols>
  <sheetData>
    <row r="1" spans="1:38" s="82" customFormat="1" ht="17.25" customHeight="1" x14ac:dyDescent="0.2">
      <c r="A1" s="132"/>
      <c r="B1" s="132"/>
      <c r="C1" s="132" t="s">
        <v>134</v>
      </c>
      <c r="D1" s="132"/>
      <c r="E1" s="132"/>
      <c r="F1" s="132"/>
      <c r="G1" s="132"/>
      <c r="H1" s="132"/>
      <c r="I1" s="132"/>
      <c r="J1" s="132"/>
      <c r="K1" s="132"/>
      <c r="L1" s="132"/>
      <c r="N1" s="132"/>
      <c r="O1" s="132" t="s">
        <v>134</v>
      </c>
      <c r="P1" s="132"/>
      <c r="Q1" s="132"/>
      <c r="R1" s="132"/>
      <c r="S1" s="132"/>
      <c r="T1" s="132"/>
      <c r="U1" s="132"/>
      <c r="V1" s="132"/>
      <c r="X1" s="132"/>
      <c r="Y1" s="132"/>
      <c r="Z1" s="132"/>
      <c r="AA1" s="132" t="s">
        <v>134</v>
      </c>
      <c r="AB1" s="132"/>
      <c r="AC1" s="132"/>
      <c r="AD1" s="132"/>
      <c r="AE1" s="132"/>
      <c r="AF1" s="132"/>
      <c r="AG1" s="132" t="s">
        <v>134</v>
      </c>
      <c r="AH1" s="132"/>
      <c r="AI1" s="132"/>
      <c r="AJ1" s="132"/>
      <c r="AK1" s="132"/>
      <c r="AL1" s="132"/>
    </row>
    <row r="2" spans="1:38" s="82" customFormat="1" ht="17.25" customHeight="1" x14ac:dyDescent="0.2">
      <c r="A2" s="132"/>
      <c r="B2" s="132"/>
      <c r="C2" s="132" t="s">
        <v>136</v>
      </c>
      <c r="D2" s="132"/>
      <c r="E2" s="132"/>
      <c r="F2" s="132"/>
      <c r="G2" s="132"/>
      <c r="H2" s="132"/>
      <c r="I2" s="132"/>
      <c r="J2" s="132"/>
      <c r="K2" s="132"/>
      <c r="L2" s="132"/>
      <c r="N2" s="132"/>
      <c r="O2" s="132" t="s">
        <v>37</v>
      </c>
      <c r="P2" s="132"/>
      <c r="Q2" s="132"/>
      <c r="R2" s="132"/>
      <c r="S2" s="132"/>
      <c r="T2" s="132"/>
      <c r="U2" s="132"/>
      <c r="V2" s="132"/>
      <c r="X2" s="132"/>
      <c r="Y2" s="132"/>
      <c r="Z2" s="132"/>
      <c r="AA2" s="132" t="s">
        <v>37</v>
      </c>
      <c r="AB2" s="132"/>
      <c r="AC2" s="132"/>
      <c r="AD2" s="132"/>
      <c r="AE2" s="132"/>
      <c r="AF2" s="132"/>
      <c r="AG2" s="132" t="s">
        <v>37</v>
      </c>
      <c r="AH2" s="132"/>
      <c r="AI2" s="132"/>
      <c r="AJ2" s="132"/>
      <c r="AK2" s="132"/>
      <c r="AL2" s="132"/>
    </row>
    <row r="3" spans="1:38" s="82" customFormat="1" ht="8.25" customHeight="1" x14ac:dyDescent="0.2">
      <c r="A3" s="4"/>
      <c r="B3" s="4"/>
      <c r="C3" s="4"/>
      <c r="D3" s="4"/>
      <c r="E3" s="4"/>
      <c r="F3" s="4"/>
      <c r="G3" s="4"/>
      <c r="H3" s="4"/>
      <c r="I3" s="4"/>
      <c r="J3" s="4"/>
      <c r="K3" s="4"/>
      <c r="L3" s="4"/>
      <c r="N3" s="4"/>
      <c r="O3" s="4"/>
      <c r="P3" s="4"/>
      <c r="Q3" s="4"/>
      <c r="R3" s="4"/>
      <c r="S3" s="4"/>
      <c r="T3" s="4"/>
      <c r="U3" s="4"/>
      <c r="V3" s="4"/>
      <c r="X3" s="4"/>
      <c r="Y3" s="4"/>
      <c r="Z3" s="4"/>
      <c r="AA3" s="4"/>
      <c r="AB3" s="4"/>
      <c r="AC3" s="4"/>
      <c r="AD3" s="4"/>
      <c r="AE3" s="4"/>
      <c r="AF3" s="4"/>
      <c r="AG3" s="4"/>
      <c r="AH3" s="4"/>
      <c r="AI3" s="4"/>
      <c r="AJ3" s="4"/>
      <c r="AK3" s="4"/>
      <c r="AL3" s="4"/>
    </row>
    <row r="4" spans="1:38" s="82" customFormat="1" ht="17.25" customHeight="1" x14ac:dyDescent="0.2">
      <c r="A4" s="132"/>
      <c r="B4" s="132"/>
      <c r="C4" s="132" t="s">
        <v>65</v>
      </c>
      <c r="D4" s="132"/>
      <c r="E4" s="132"/>
      <c r="F4" s="132"/>
      <c r="G4" s="132"/>
      <c r="H4" s="132"/>
      <c r="I4" s="132"/>
      <c r="J4" s="132"/>
      <c r="K4" s="132"/>
      <c r="L4" s="132"/>
      <c r="N4" s="132"/>
      <c r="O4" s="132" t="s">
        <v>65</v>
      </c>
      <c r="P4" s="132"/>
      <c r="Q4" s="132"/>
      <c r="R4" s="132"/>
      <c r="S4" s="132"/>
      <c r="T4" s="132"/>
      <c r="U4" s="132"/>
      <c r="V4" s="132"/>
      <c r="X4" s="132"/>
      <c r="Y4" s="132"/>
      <c r="Z4" s="132"/>
      <c r="AA4" s="132" t="s">
        <v>65</v>
      </c>
      <c r="AB4" s="132"/>
      <c r="AC4" s="132"/>
      <c r="AD4" s="132"/>
      <c r="AE4" s="132"/>
      <c r="AF4" s="132"/>
      <c r="AG4" s="132" t="s">
        <v>65</v>
      </c>
      <c r="AH4" s="132"/>
      <c r="AI4" s="132"/>
      <c r="AJ4" s="132"/>
      <c r="AK4" s="132"/>
      <c r="AL4" s="132"/>
    </row>
    <row r="5" spans="1:38" s="82" customFormat="1" ht="16.5" customHeight="1" x14ac:dyDescent="0.2">
      <c r="A5" s="132"/>
      <c r="B5" s="132"/>
      <c r="C5" s="132" t="s">
        <v>137</v>
      </c>
      <c r="D5" s="132"/>
      <c r="E5" s="132"/>
      <c r="F5" s="132"/>
      <c r="G5" s="132"/>
      <c r="H5" s="132"/>
      <c r="I5" s="132"/>
      <c r="J5" s="132"/>
      <c r="K5" s="132"/>
      <c r="L5" s="132"/>
      <c r="N5" s="132"/>
      <c r="O5" s="132" t="s">
        <v>124</v>
      </c>
      <c r="P5" s="132"/>
      <c r="Q5" s="132"/>
      <c r="R5" s="132"/>
      <c r="S5" s="132"/>
      <c r="T5" s="132"/>
      <c r="U5" s="132"/>
      <c r="V5" s="132"/>
      <c r="X5" s="132"/>
      <c r="Y5" s="132"/>
      <c r="Z5" s="132"/>
      <c r="AA5" s="132" t="s">
        <v>124</v>
      </c>
      <c r="AB5" s="132"/>
      <c r="AC5" s="132"/>
      <c r="AD5" s="132"/>
      <c r="AE5" s="132"/>
      <c r="AF5" s="132"/>
      <c r="AG5" s="132" t="s">
        <v>124</v>
      </c>
      <c r="AH5" s="132"/>
      <c r="AI5" s="132"/>
      <c r="AJ5" s="132"/>
      <c r="AK5" s="132"/>
      <c r="AL5" s="132"/>
    </row>
    <row r="6" spans="1:38" s="82" customFormat="1" ht="9.75" customHeight="1" x14ac:dyDescent="0.2">
      <c r="A6" s="4"/>
      <c r="B6" s="4"/>
      <c r="C6" s="4"/>
      <c r="D6" s="4"/>
      <c r="E6" s="4"/>
      <c r="F6" s="4"/>
      <c r="G6" s="4"/>
      <c r="H6" s="4"/>
      <c r="I6" s="4"/>
      <c r="J6" s="4"/>
      <c r="K6" s="4"/>
      <c r="L6" s="4"/>
      <c r="N6" s="4"/>
      <c r="O6" s="4"/>
      <c r="P6" s="4"/>
      <c r="Q6" s="4"/>
      <c r="R6" s="4"/>
      <c r="S6" s="4"/>
      <c r="T6" s="4"/>
      <c r="U6" s="4"/>
      <c r="V6" s="4"/>
      <c r="X6" s="4"/>
      <c r="Y6" s="4"/>
      <c r="Z6" s="4"/>
      <c r="AA6" s="4"/>
      <c r="AB6" s="4"/>
      <c r="AC6" s="4"/>
      <c r="AD6" s="4"/>
      <c r="AE6" s="4"/>
      <c r="AF6" s="4"/>
      <c r="AG6" s="4"/>
      <c r="AH6" s="4"/>
      <c r="AI6" s="4"/>
      <c r="AJ6" s="4"/>
      <c r="AK6" s="4"/>
      <c r="AL6" s="4"/>
    </row>
    <row r="7" spans="1:38" s="82" customFormat="1" ht="45.75" customHeight="1" x14ac:dyDescent="0.2">
      <c r="A7" s="131"/>
      <c r="B7" s="131"/>
      <c r="C7" s="131" t="s">
        <v>123</v>
      </c>
      <c r="D7" s="131"/>
      <c r="E7" s="131"/>
      <c r="F7" s="131"/>
      <c r="G7" s="131"/>
      <c r="H7" s="131"/>
      <c r="I7" s="131"/>
      <c r="J7" s="131"/>
      <c r="K7" s="131"/>
      <c r="L7" s="131"/>
      <c r="N7" s="131"/>
      <c r="O7" s="131" t="s">
        <v>123</v>
      </c>
      <c r="P7" s="131"/>
      <c r="Q7" s="131"/>
      <c r="R7" s="131"/>
      <c r="S7" s="131"/>
      <c r="T7" s="131"/>
      <c r="U7" s="131"/>
      <c r="V7" s="131"/>
      <c r="X7" s="131"/>
      <c r="Y7" s="131"/>
      <c r="Z7" s="131"/>
      <c r="AA7" s="131" t="s">
        <v>123</v>
      </c>
      <c r="AB7" s="131"/>
      <c r="AC7" s="131"/>
      <c r="AD7" s="131"/>
      <c r="AE7" s="131"/>
      <c r="AF7" s="131"/>
      <c r="AG7" s="131" t="s">
        <v>123</v>
      </c>
      <c r="AH7" s="131"/>
      <c r="AI7" s="131"/>
      <c r="AJ7" s="131"/>
      <c r="AK7" s="131"/>
      <c r="AL7" s="131"/>
    </row>
    <row r="8" spans="1:38" s="82" customFormat="1" ht="15.75" x14ac:dyDescent="0.2">
      <c r="A8" s="131"/>
      <c r="B8" s="131"/>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row>
    <row r="9" spans="1:38" x14ac:dyDescent="0.2">
      <c r="A9" s="595" t="s">
        <v>2</v>
      </c>
      <c r="B9" s="595" t="s">
        <v>66</v>
      </c>
      <c r="C9" s="594">
        <v>1</v>
      </c>
      <c r="D9" s="594"/>
      <c r="E9" s="594">
        <v>2</v>
      </c>
      <c r="F9" s="594"/>
      <c r="G9" s="594">
        <v>3</v>
      </c>
      <c r="H9" s="594"/>
      <c r="I9" s="598">
        <v>4</v>
      </c>
      <c r="J9" s="598"/>
      <c r="K9" s="598">
        <v>5</v>
      </c>
      <c r="L9" s="598"/>
      <c r="M9" s="594">
        <v>6</v>
      </c>
      <c r="N9" s="594"/>
      <c r="O9" s="594">
        <v>7</v>
      </c>
      <c r="P9" s="594"/>
      <c r="Q9" s="594">
        <v>8</v>
      </c>
      <c r="R9" s="594"/>
      <c r="S9" s="594">
        <v>9</v>
      </c>
      <c r="T9" s="594"/>
      <c r="U9" s="594">
        <v>10</v>
      </c>
      <c r="V9" s="594"/>
      <c r="W9" s="594">
        <v>11</v>
      </c>
      <c r="X9" s="594"/>
      <c r="Y9" s="594">
        <v>12</v>
      </c>
      <c r="Z9" s="594"/>
      <c r="AA9" s="594">
        <v>13</v>
      </c>
      <c r="AB9" s="594"/>
      <c r="AC9" s="594">
        <v>14</v>
      </c>
      <c r="AD9" s="594"/>
      <c r="AE9" s="594">
        <v>15</v>
      </c>
      <c r="AF9" s="594"/>
      <c r="AG9" s="594">
        <v>16</v>
      </c>
      <c r="AH9" s="594"/>
      <c r="AI9" s="594"/>
      <c r="AJ9" s="594"/>
      <c r="AK9" s="594"/>
      <c r="AL9" s="594"/>
    </row>
    <row r="10" spans="1:38" ht="52.5" customHeight="1" x14ac:dyDescent="0.2">
      <c r="A10" s="596"/>
      <c r="B10" s="597"/>
      <c r="C10" s="599" t="s">
        <v>41</v>
      </c>
      <c r="D10" s="599"/>
      <c r="E10" s="599" t="s">
        <v>42</v>
      </c>
      <c r="F10" s="599"/>
      <c r="G10" s="599" t="s">
        <v>43</v>
      </c>
      <c r="H10" s="599"/>
      <c r="I10" s="600" t="s">
        <v>44</v>
      </c>
      <c r="J10" s="600"/>
      <c r="K10" s="600" t="s">
        <v>45</v>
      </c>
      <c r="L10" s="600"/>
      <c r="M10" s="599" t="s">
        <v>46</v>
      </c>
      <c r="N10" s="599"/>
      <c r="O10" s="599" t="s">
        <v>47</v>
      </c>
      <c r="P10" s="599"/>
      <c r="Q10" s="599" t="s">
        <v>48</v>
      </c>
      <c r="R10" s="599"/>
      <c r="S10" s="599" t="s">
        <v>49</v>
      </c>
      <c r="T10" s="599"/>
      <c r="U10" s="599" t="s">
        <v>50</v>
      </c>
      <c r="V10" s="599"/>
      <c r="W10" s="599" t="s">
        <v>51</v>
      </c>
      <c r="X10" s="599"/>
      <c r="Y10" s="599" t="s">
        <v>52</v>
      </c>
      <c r="Z10" s="599"/>
      <c r="AA10" s="599" t="s">
        <v>53</v>
      </c>
      <c r="AB10" s="599"/>
      <c r="AC10" s="599" t="s">
        <v>54</v>
      </c>
      <c r="AD10" s="599"/>
      <c r="AE10" s="599" t="s">
        <v>55</v>
      </c>
      <c r="AF10" s="599"/>
      <c r="AG10" s="599" t="s">
        <v>56</v>
      </c>
      <c r="AH10" s="599"/>
      <c r="AI10" s="599"/>
      <c r="AJ10" s="599"/>
      <c r="AK10" s="599"/>
      <c r="AL10" s="599"/>
    </row>
    <row r="11" spans="1:38" ht="64.5" customHeight="1" x14ac:dyDescent="0.2">
      <c r="A11" s="597"/>
      <c r="B11" s="76" t="s">
        <v>0</v>
      </c>
      <c r="C11" s="76" t="s">
        <v>1</v>
      </c>
      <c r="D11" s="272" t="s">
        <v>1047</v>
      </c>
      <c r="E11" s="76" t="s">
        <v>1</v>
      </c>
      <c r="F11" s="272" t="s">
        <v>1047</v>
      </c>
      <c r="G11" s="76" t="s">
        <v>1</v>
      </c>
      <c r="H11" s="272" t="s">
        <v>1047</v>
      </c>
      <c r="I11" s="76" t="s">
        <v>1</v>
      </c>
      <c r="J11" s="272" t="s">
        <v>1047</v>
      </c>
      <c r="K11" s="76" t="s">
        <v>1</v>
      </c>
      <c r="L11" s="272" t="s">
        <v>1047</v>
      </c>
      <c r="M11" s="76" t="s">
        <v>1</v>
      </c>
      <c r="N11" s="272" t="s">
        <v>1047</v>
      </c>
      <c r="O11" s="76" t="s">
        <v>1</v>
      </c>
      <c r="P11" s="272" t="s">
        <v>1047</v>
      </c>
      <c r="Q11" s="76" t="s">
        <v>1</v>
      </c>
      <c r="R11" s="272" t="s">
        <v>1047</v>
      </c>
      <c r="S11" s="76" t="s">
        <v>1</v>
      </c>
      <c r="T11" s="272" t="s">
        <v>1047</v>
      </c>
      <c r="U11" s="76" t="s">
        <v>1</v>
      </c>
      <c r="V11" s="272" t="s">
        <v>1047</v>
      </c>
      <c r="W11" s="76" t="s">
        <v>1</v>
      </c>
      <c r="X11" s="272" t="s">
        <v>1047</v>
      </c>
      <c r="Y11" s="76" t="s">
        <v>1</v>
      </c>
      <c r="Z11" s="272" t="s">
        <v>1047</v>
      </c>
      <c r="AA11" s="76" t="s">
        <v>1</v>
      </c>
      <c r="AB11" s="272" t="s">
        <v>1047</v>
      </c>
      <c r="AC11" s="76" t="s">
        <v>1</v>
      </c>
      <c r="AD11" s="272" t="s">
        <v>1047</v>
      </c>
      <c r="AE11" s="76" t="s">
        <v>1</v>
      </c>
      <c r="AF11" s="272" t="s">
        <v>1047</v>
      </c>
      <c r="AG11" s="76" t="s">
        <v>1</v>
      </c>
      <c r="AH11" s="142" t="s">
        <v>1047</v>
      </c>
      <c r="AI11" s="76"/>
      <c r="AJ11" s="142"/>
      <c r="AK11" s="76"/>
      <c r="AL11" s="142"/>
    </row>
    <row r="12" spans="1:38" x14ac:dyDescent="0.2">
      <c r="A12" s="250" t="s">
        <v>778</v>
      </c>
      <c r="B12" s="248" t="s">
        <v>779</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row>
    <row r="13" spans="1:38" ht="89.25" x14ac:dyDescent="0.2">
      <c r="A13" s="143"/>
      <c r="B13" s="251" t="s">
        <v>780</v>
      </c>
      <c r="C13" s="142" t="s">
        <v>115</v>
      </c>
      <c r="D13" s="142"/>
      <c r="E13" s="142" t="s">
        <v>115</v>
      </c>
      <c r="F13" s="142"/>
      <c r="G13" s="142" t="s">
        <v>115</v>
      </c>
      <c r="H13" s="142"/>
      <c r="I13" s="142" t="s">
        <v>114</v>
      </c>
      <c r="J13" s="142" t="s">
        <v>1021</v>
      </c>
      <c r="K13" s="142" t="s">
        <v>115</v>
      </c>
      <c r="L13" s="142"/>
      <c r="M13" s="142" t="s">
        <v>115</v>
      </c>
      <c r="N13" s="142"/>
      <c r="O13" s="142" t="s">
        <v>115</v>
      </c>
      <c r="P13" s="142"/>
      <c r="Q13" s="142" t="s">
        <v>115</v>
      </c>
      <c r="R13" s="142"/>
      <c r="S13" s="142" t="s">
        <v>115</v>
      </c>
      <c r="T13" s="142"/>
      <c r="U13" s="142" t="s">
        <v>115</v>
      </c>
      <c r="V13" s="142"/>
      <c r="W13" s="142" t="s">
        <v>115</v>
      </c>
      <c r="X13" s="142"/>
      <c r="Y13" s="142" t="s">
        <v>115</v>
      </c>
      <c r="Z13" s="142"/>
      <c r="AA13" s="142" t="s">
        <v>115</v>
      </c>
      <c r="AB13" s="142"/>
      <c r="AC13" s="142" t="s">
        <v>114</v>
      </c>
      <c r="AD13" s="142" t="s">
        <v>1022</v>
      </c>
      <c r="AE13" s="142" t="s">
        <v>114</v>
      </c>
      <c r="AF13" s="142" t="s">
        <v>1023</v>
      </c>
      <c r="AG13" s="142" t="s">
        <v>114</v>
      </c>
      <c r="AH13" s="142" t="s">
        <v>1033</v>
      </c>
      <c r="AI13" s="142"/>
      <c r="AJ13" s="142"/>
      <c r="AK13" s="142"/>
      <c r="AL13" s="142"/>
    </row>
    <row r="14" spans="1:38" ht="38.25" x14ac:dyDescent="0.2">
      <c r="A14" s="143"/>
      <c r="B14" s="252" t="s">
        <v>781</v>
      </c>
      <c r="C14" s="142" t="s">
        <v>115</v>
      </c>
      <c r="D14" s="142"/>
      <c r="E14" s="142" t="s">
        <v>115</v>
      </c>
      <c r="F14" s="142"/>
      <c r="G14" s="142" t="s">
        <v>115</v>
      </c>
      <c r="H14" s="142"/>
      <c r="I14" s="142" t="s">
        <v>115</v>
      </c>
      <c r="J14" s="142"/>
      <c r="K14" s="142" t="s">
        <v>115</v>
      </c>
      <c r="L14" s="142"/>
      <c r="M14" s="142" t="s">
        <v>114</v>
      </c>
      <c r="N14" s="603" t="s">
        <v>1026</v>
      </c>
      <c r="O14" s="142" t="s">
        <v>115</v>
      </c>
      <c r="P14" s="142"/>
      <c r="Q14" s="142" t="s">
        <v>115</v>
      </c>
      <c r="R14" s="142"/>
      <c r="S14" s="142" t="s">
        <v>115</v>
      </c>
      <c r="T14" s="142"/>
      <c r="U14" s="142" t="s">
        <v>115</v>
      </c>
      <c r="V14" s="142"/>
      <c r="W14" s="142" t="s">
        <v>115</v>
      </c>
      <c r="X14" s="142"/>
      <c r="Y14" s="142" t="s">
        <v>114</v>
      </c>
      <c r="Z14" s="142" t="s">
        <v>1025</v>
      </c>
      <c r="AA14" s="142" t="s">
        <v>115</v>
      </c>
      <c r="AB14" s="142"/>
      <c r="AC14" s="142" t="s">
        <v>115</v>
      </c>
      <c r="AD14" s="142"/>
      <c r="AE14" s="142" t="s">
        <v>114</v>
      </c>
      <c r="AF14" s="603" t="s">
        <v>1024</v>
      </c>
      <c r="AG14" s="142" t="s">
        <v>115</v>
      </c>
      <c r="AH14" s="142"/>
      <c r="AI14" s="142"/>
      <c r="AJ14" s="142"/>
      <c r="AK14" s="142"/>
      <c r="AL14" s="142"/>
    </row>
    <row r="15" spans="1:38" ht="25.5" x14ac:dyDescent="0.2">
      <c r="A15" s="143"/>
      <c r="B15" s="252" t="s">
        <v>782</v>
      </c>
      <c r="C15" s="142" t="s">
        <v>115</v>
      </c>
      <c r="D15" s="142"/>
      <c r="E15" s="142" t="s">
        <v>115</v>
      </c>
      <c r="F15" s="142"/>
      <c r="G15" s="142" t="s">
        <v>115</v>
      </c>
      <c r="H15" s="142"/>
      <c r="I15" s="142" t="s">
        <v>115</v>
      </c>
      <c r="J15" s="142"/>
      <c r="K15" s="142" t="s">
        <v>115</v>
      </c>
      <c r="L15" s="142"/>
      <c r="M15" s="142" t="s">
        <v>114</v>
      </c>
      <c r="N15" s="604"/>
      <c r="O15" s="142" t="s">
        <v>115</v>
      </c>
      <c r="P15" s="142"/>
      <c r="Q15" s="142" t="s">
        <v>115</v>
      </c>
      <c r="R15" s="142"/>
      <c r="S15" s="142" t="s">
        <v>115</v>
      </c>
      <c r="T15" s="142"/>
      <c r="U15" s="142" t="s">
        <v>115</v>
      </c>
      <c r="V15" s="142"/>
      <c r="W15" s="142" t="s">
        <v>115</v>
      </c>
      <c r="X15" s="142"/>
      <c r="Y15" s="142" t="s">
        <v>115</v>
      </c>
      <c r="Z15" s="142"/>
      <c r="AA15" s="142" t="s">
        <v>115</v>
      </c>
      <c r="AB15" s="142"/>
      <c r="AC15" s="142" t="s">
        <v>115</v>
      </c>
      <c r="AD15" s="142"/>
      <c r="AE15" s="142" t="s">
        <v>114</v>
      </c>
      <c r="AF15" s="604"/>
      <c r="AG15" s="142" t="s">
        <v>115</v>
      </c>
      <c r="AH15" s="142"/>
      <c r="AI15" s="142"/>
      <c r="AJ15" s="142"/>
      <c r="AK15" s="142"/>
      <c r="AL15" s="142"/>
    </row>
    <row r="16" spans="1:38" ht="76.5" x14ac:dyDescent="0.2">
      <c r="A16" s="143" t="s">
        <v>783</v>
      </c>
      <c r="B16" s="252" t="s">
        <v>784</v>
      </c>
      <c r="C16" s="142" t="s">
        <v>115</v>
      </c>
      <c r="D16" s="142"/>
      <c r="E16" s="142" t="s">
        <v>115</v>
      </c>
      <c r="F16" s="142"/>
      <c r="G16" s="142" t="s">
        <v>115</v>
      </c>
      <c r="H16" s="142"/>
      <c r="I16" s="142" t="s">
        <v>114</v>
      </c>
      <c r="J16" s="142" t="s">
        <v>1027</v>
      </c>
      <c r="K16" s="142" t="s">
        <v>115</v>
      </c>
      <c r="L16" s="142"/>
      <c r="M16" s="142" t="s">
        <v>115</v>
      </c>
      <c r="N16" s="142"/>
      <c r="O16" s="142" t="s">
        <v>115</v>
      </c>
      <c r="P16" s="142"/>
      <c r="Q16" s="142" t="s">
        <v>115</v>
      </c>
      <c r="R16" s="142"/>
      <c r="S16" s="142" t="s">
        <v>115</v>
      </c>
      <c r="T16" s="142"/>
      <c r="U16" s="142" t="s">
        <v>115</v>
      </c>
      <c r="V16" s="142"/>
      <c r="W16" s="142" t="s">
        <v>115</v>
      </c>
      <c r="X16" s="142"/>
      <c r="Y16" s="142" t="s">
        <v>115</v>
      </c>
      <c r="Z16" s="142"/>
      <c r="AA16" s="142" t="s">
        <v>115</v>
      </c>
      <c r="AB16" s="142"/>
      <c r="AC16" s="142" t="s">
        <v>115</v>
      </c>
      <c r="AD16" s="142"/>
      <c r="AE16" s="142" t="s">
        <v>115</v>
      </c>
      <c r="AF16" s="142"/>
      <c r="AG16" s="142" t="s">
        <v>114</v>
      </c>
      <c r="AH16" s="142" t="s">
        <v>1034</v>
      </c>
      <c r="AI16" s="142"/>
      <c r="AJ16" s="142"/>
      <c r="AK16" s="142"/>
      <c r="AL16" s="142"/>
    </row>
    <row r="17" spans="1:38" ht="38.25" x14ac:dyDescent="0.2">
      <c r="A17" s="596" t="s">
        <v>785</v>
      </c>
      <c r="B17" s="252" t="s">
        <v>786</v>
      </c>
      <c r="C17" s="142" t="s">
        <v>4</v>
      </c>
      <c r="D17" s="142"/>
      <c r="E17" s="142" t="s">
        <v>115</v>
      </c>
      <c r="F17" s="142"/>
      <c r="G17" s="142" t="s">
        <v>115</v>
      </c>
      <c r="H17" s="142"/>
      <c r="I17" s="142" t="s">
        <v>114</v>
      </c>
      <c r="J17" s="142" t="s">
        <v>810</v>
      </c>
      <c r="K17" s="142" t="s">
        <v>115</v>
      </c>
      <c r="L17" s="142"/>
      <c r="M17" s="142" t="s">
        <v>115</v>
      </c>
      <c r="N17" s="142"/>
      <c r="O17" s="142" t="s">
        <v>4</v>
      </c>
      <c r="P17" s="142"/>
      <c r="Q17" s="142" t="s">
        <v>4</v>
      </c>
      <c r="R17" s="142"/>
      <c r="S17" s="142" t="s">
        <v>115</v>
      </c>
      <c r="T17" s="142"/>
      <c r="U17" s="142" t="s">
        <v>115</v>
      </c>
      <c r="V17" s="142"/>
      <c r="W17" s="142" t="s">
        <v>4</v>
      </c>
      <c r="X17" s="142"/>
      <c r="Y17" s="142" t="s">
        <v>115</v>
      </c>
      <c r="Z17" s="142"/>
      <c r="AA17" s="142" t="s">
        <v>115</v>
      </c>
      <c r="AB17" s="142"/>
      <c r="AC17" s="142" t="s">
        <v>4</v>
      </c>
      <c r="AD17" s="142"/>
      <c r="AE17" s="142" t="s">
        <v>4</v>
      </c>
      <c r="AF17" s="142"/>
      <c r="AG17" s="142" t="s">
        <v>115</v>
      </c>
      <c r="AH17" s="142"/>
      <c r="AI17" s="142"/>
      <c r="AJ17" s="142"/>
      <c r="AK17" s="142"/>
      <c r="AL17" s="142"/>
    </row>
    <row r="18" spans="1:38" ht="102" x14ac:dyDescent="0.2">
      <c r="A18" s="596"/>
      <c r="B18" s="252" t="s">
        <v>809</v>
      </c>
      <c r="C18" s="142" t="s">
        <v>4</v>
      </c>
      <c r="D18" s="142"/>
      <c r="E18" s="142" t="s">
        <v>4</v>
      </c>
      <c r="F18" s="142"/>
      <c r="G18" s="142" t="s">
        <v>114</v>
      </c>
      <c r="H18" s="142" t="s">
        <v>1028</v>
      </c>
      <c r="I18" s="142" t="s">
        <v>4</v>
      </c>
      <c r="J18" s="142"/>
      <c r="K18" s="142" t="s">
        <v>4</v>
      </c>
      <c r="L18" s="142"/>
      <c r="M18" s="142" t="s">
        <v>4</v>
      </c>
      <c r="N18" s="142"/>
      <c r="O18" s="142" t="s">
        <v>4</v>
      </c>
      <c r="P18" s="142"/>
      <c r="Q18" s="142" t="s">
        <v>4</v>
      </c>
      <c r="R18" s="142"/>
      <c r="S18" s="142" t="s">
        <v>114</v>
      </c>
      <c r="T18" s="142" t="s">
        <v>1029</v>
      </c>
      <c r="U18" s="142" t="s">
        <v>4</v>
      </c>
      <c r="V18" s="142"/>
      <c r="W18" s="142" t="s">
        <v>4</v>
      </c>
      <c r="X18" s="142"/>
      <c r="Y18" s="142" t="s">
        <v>4</v>
      </c>
      <c r="Z18" s="142"/>
      <c r="AA18" s="142" t="s">
        <v>4</v>
      </c>
      <c r="AB18" s="142"/>
      <c r="AC18" s="142" t="s">
        <v>4</v>
      </c>
      <c r="AD18" s="142"/>
      <c r="AE18" s="142" t="s">
        <v>4</v>
      </c>
      <c r="AF18" s="142"/>
      <c r="AG18" s="142" t="s">
        <v>114</v>
      </c>
      <c r="AH18" s="142" t="s">
        <v>1030</v>
      </c>
      <c r="AI18" s="142"/>
      <c r="AJ18" s="142"/>
      <c r="AK18" s="142"/>
      <c r="AL18" s="142"/>
    </row>
    <row r="19" spans="1:38" ht="51" x14ac:dyDescent="0.2">
      <c r="A19" s="143" t="s">
        <v>787</v>
      </c>
      <c r="B19" s="252" t="s">
        <v>788</v>
      </c>
      <c r="C19" s="142" t="s">
        <v>115</v>
      </c>
      <c r="D19" s="142"/>
      <c r="E19" s="142" t="s">
        <v>115</v>
      </c>
      <c r="F19" s="142"/>
      <c r="G19" s="142" t="s">
        <v>115</v>
      </c>
      <c r="H19" s="142"/>
      <c r="I19" s="142" t="s">
        <v>114</v>
      </c>
      <c r="J19" s="142" t="s">
        <v>1031</v>
      </c>
      <c r="K19" s="142" t="s">
        <v>115</v>
      </c>
      <c r="L19" s="142"/>
      <c r="M19" s="142" t="s">
        <v>115</v>
      </c>
      <c r="N19" s="142"/>
      <c r="O19" s="142" t="s">
        <v>115</v>
      </c>
      <c r="P19" s="142"/>
      <c r="Q19" s="142" t="s">
        <v>115</v>
      </c>
      <c r="R19" s="142"/>
      <c r="S19" s="142" t="s">
        <v>115</v>
      </c>
      <c r="T19" s="142"/>
      <c r="U19" s="142" t="s">
        <v>115</v>
      </c>
      <c r="V19" s="142"/>
      <c r="W19" s="142" t="s">
        <v>115</v>
      </c>
      <c r="X19" s="142"/>
      <c r="Y19" s="142" t="s">
        <v>115</v>
      </c>
      <c r="Z19" s="142"/>
      <c r="AA19" s="142" t="s">
        <v>115</v>
      </c>
      <c r="AB19" s="142"/>
      <c r="AC19" s="142" t="s">
        <v>115</v>
      </c>
      <c r="AD19" s="142"/>
      <c r="AE19" s="142" t="s">
        <v>115</v>
      </c>
      <c r="AF19" s="142"/>
      <c r="AG19" s="142" t="s">
        <v>115</v>
      </c>
      <c r="AH19" s="142"/>
      <c r="AI19" s="142"/>
      <c r="AJ19" s="142"/>
      <c r="AK19" s="142"/>
      <c r="AL19" s="142"/>
    </row>
    <row r="20" spans="1:38" ht="76.5" x14ac:dyDescent="0.2">
      <c r="A20" s="143" t="s">
        <v>789</v>
      </c>
      <c r="B20" s="252" t="s">
        <v>790</v>
      </c>
      <c r="C20" s="142" t="s">
        <v>115</v>
      </c>
      <c r="D20" s="247"/>
      <c r="E20" s="142" t="s">
        <v>115</v>
      </c>
      <c r="F20" s="247"/>
      <c r="G20" s="142" t="s">
        <v>115</v>
      </c>
      <c r="H20" s="247"/>
      <c r="I20" s="142" t="s">
        <v>115</v>
      </c>
      <c r="J20" s="247"/>
      <c r="K20" s="142" t="s">
        <v>115</v>
      </c>
      <c r="L20" s="247"/>
      <c r="M20" s="142" t="s">
        <v>115</v>
      </c>
      <c r="N20" s="247"/>
      <c r="O20" s="142" t="s">
        <v>114</v>
      </c>
      <c r="P20" s="247" t="s">
        <v>1032</v>
      </c>
      <c r="Q20" s="142" t="s">
        <v>115</v>
      </c>
      <c r="R20" s="247"/>
      <c r="S20" s="354" t="s">
        <v>1018</v>
      </c>
      <c r="T20" s="247"/>
      <c r="U20" s="142" t="s">
        <v>115</v>
      </c>
      <c r="V20" s="247"/>
      <c r="W20" s="142" t="s">
        <v>115</v>
      </c>
      <c r="X20" s="247"/>
      <c r="Y20" s="142" t="s">
        <v>114</v>
      </c>
      <c r="Z20" s="247" t="s">
        <v>1019</v>
      </c>
      <c r="AA20" s="142" t="s">
        <v>115</v>
      </c>
      <c r="AB20" s="247"/>
      <c r="AC20" s="142" t="s">
        <v>115</v>
      </c>
      <c r="AD20" s="247"/>
      <c r="AE20" s="142" t="s">
        <v>115</v>
      </c>
      <c r="AF20" s="247"/>
      <c r="AG20" s="142" t="s">
        <v>114</v>
      </c>
      <c r="AH20" s="247" t="s">
        <v>1035</v>
      </c>
      <c r="AI20" s="142"/>
      <c r="AJ20" s="247"/>
      <c r="AK20" s="142"/>
      <c r="AL20" s="247"/>
    </row>
    <row r="21" spans="1:38" ht="89.25" x14ac:dyDescent="0.2">
      <c r="A21" s="143" t="s">
        <v>791</v>
      </c>
      <c r="B21" s="252" t="s">
        <v>792</v>
      </c>
      <c r="C21" s="142" t="s">
        <v>115</v>
      </c>
      <c r="D21" s="142"/>
      <c r="E21" s="142" t="s">
        <v>114</v>
      </c>
      <c r="F21" s="142" t="s">
        <v>1037</v>
      </c>
      <c r="G21" s="354"/>
      <c r="H21" s="354"/>
      <c r="I21" s="142" t="s">
        <v>114</v>
      </c>
      <c r="J21" s="142" t="s">
        <v>1038</v>
      </c>
      <c r="K21" s="142" t="s">
        <v>115</v>
      </c>
      <c r="L21" s="142"/>
      <c r="M21" s="142" t="s">
        <v>115</v>
      </c>
      <c r="N21" s="142"/>
      <c r="O21" s="142" t="s">
        <v>114</v>
      </c>
      <c r="P21" s="142" t="s">
        <v>1039</v>
      </c>
      <c r="Q21" s="142" t="s">
        <v>115</v>
      </c>
      <c r="R21" s="142"/>
      <c r="S21" s="142" t="s">
        <v>115</v>
      </c>
      <c r="T21" s="142"/>
      <c r="U21" s="142" t="s">
        <v>114</v>
      </c>
      <c r="V21" s="142" t="s">
        <v>1040</v>
      </c>
      <c r="W21" s="142" t="s">
        <v>115</v>
      </c>
      <c r="X21" s="142"/>
      <c r="Y21" s="142" t="s">
        <v>115</v>
      </c>
      <c r="Z21" s="142"/>
      <c r="AA21" s="142" t="s">
        <v>115</v>
      </c>
      <c r="AB21" s="142"/>
      <c r="AC21" s="142" t="s">
        <v>114</v>
      </c>
      <c r="AD21" s="142" t="s">
        <v>1043</v>
      </c>
      <c r="AE21" s="142" t="s">
        <v>114</v>
      </c>
      <c r="AF21" s="142" t="s">
        <v>1041</v>
      </c>
      <c r="AG21" s="142" t="s">
        <v>114</v>
      </c>
      <c r="AH21" s="142" t="s">
        <v>1042</v>
      </c>
      <c r="AI21" s="142"/>
      <c r="AJ21" s="142"/>
      <c r="AK21" s="142"/>
      <c r="AL21" s="142"/>
    </row>
    <row r="22" spans="1:38" ht="76.5" x14ac:dyDescent="0.2">
      <c r="A22" s="143" t="s">
        <v>793</v>
      </c>
      <c r="B22" s="252" t="s">
        <v>794</v>
      </c>
      <c r="C22" s="142" t="s">
        <v>114</v>
      </c>
      <c r="D22" s="142" t="s">
        <v>1036</v>
      </c>
      <c r="E22" s="142" t="s">
        <v>115</v>
      </c>
      <c r="F22" s="142"/>
      <c r="G22" s="142" t="s">
        <v>115</v>
      </c>
      <c r="H22" s="142"/>
      <c r="I22" s="142" t="s">
        <v>115</v>
      </c>
      <c r="J22" s="142"/>
      <c r="K22" s="142" t="s">
        <v>115</v>
      </c>
      <c r="L22" s="142"/>
      <c r="M22" s="142" t="s">
        <v>115</v>
      </c>
      <c r="N22" s="142"/>
      <c r="O22" s="142" t="s">
        <v>115</v>
      </c>
      <c r="P22" s="142"/>
      <c r="Q22" s="142" t="s">
        <v>115</v>
      </c>
      <c r="R22" s="142"/>
      <c r="S22" s="142" t="s">
        <v>115</v>
      </c>
      <c r="T22" s="142"/>
      <c r="U22" s="142" t="s">
        <v>114</v>
      </c>
      <c r="V22" s="142" t="s">
        <v>1020</v>
      </c>
      <c r="W22" s="142" t="s">
        <v>115</v>
      </c>
      <c r="X22" s="142"/>
      <c r="Y22" s="142" t="s">
        <v>115</v>
      </c>
      <c r="Z22" s="142"/>
      <c r="AA22" s="142" t="s">
        <v>115</v>
      </c>
      <c r="AB22" s="142"/>
      <c r="AC22" s="142" t="s">
        <v>115</v>
      </c>
      <c r="AD22" s="142"/>
      <c r="AE22" s="142" t="s">
        <v>115</v>
      </c>
      <c r="AF22" s="142"/>
      <c r="AG22" s="142" t="s">
        <v>115</v>
      </c>
      <c r="AH22" s="142"/>
      <c r="AI22" s="142"/>
      <c r="AJ22" s="142"/>
      <c r="AK22" s="142"/>
      <c r="AL22" s="142"/>
    </row>
    <row r="23" spans="1:38" ht="25.5" x14ac:dyDescent="0.2">
      <c r="A23" s="143" t="s">
        <v>795</v>
      </c>
      <c r="B23" s="252" t="s">
        <v>796</v>
      </c>
      <c r="C23" s="142" t="s">
        <v>115</v>
      </c>
      <c r="D23" s="142"/>
      <c r="E23" s="142" t="s">
        <v>115</v>
      </c>
      <c r="F23" s="142"/>
      <c r="G23" s="142" t="s">
        <v>115</v>
      </c>
      <c r="H23" s="142"/>
      <c r="I23" s="142" t="s">
        <v>115</v>
      </c>
      <c r="J23" s="142"/>
      <c r="K23" s="142" t="s">
        <v>115</v>
      </c>
      <c r="L23" s="142"/>
      <c r="M23" s="142" t="s">
        <v>115</v>
      </c>
      <c r="N23" s="142"/>
      <c r="O23" s="142" t="s">
        <v>115</v>
      </c>
      <c r="P23" s="142"/>
      <c r="Q23" s="142" t="s">
        <v>115</v>
      </c>
      <c r="R23" s="142"/>
      <c r="S23" s="142" t="s">
        <v>115</v>
      </c>
      <c r="T23" s="142"/>
      <c r="U23" s="142" t="s">
        <v>115</v>
      </c>
      <c r="V23" s="142"/>
      <c r="W23" s="142" t="s">
        <v>115</v>
      </c>
      <c r="X23" s="142"/>
      <c r="Y23" s="142" t="s">
        <v>115</v>
      </c>
      <c r="Z23" s="142"/>
      <c r="AA23" s="142" t="s">
        <v>115</v>
      </c>
      <c r="AB23" s="142"/>
      <c r="AC23" s="142" t="s">
        <v>115</v>
      </c>
      <c r="AD23" s="142"/>
      <c r="AE23" s="142" t="s">
        <v>115</v>
      </c>
      <c r="AF23" s="142"/>
      <c r="AG23" s="142" t="s">
        <v>115</v>
      </c>
      <c r="AH23" s="142"/>
      <c r="AI23" s="142"/>
      <c r="AJ23" s="142"/>
      <c r="AK23" s="142"/>
      <c r="AL23" s="142"/>
    </row>
    <row r="24" spans="1:38" x14ac:dyDescent="0.2">
      <c r="A24" s="143" t="s">
        <v>797</v>
      </c>
      <c r="B24" s="252" t="s">
        <v>798</v>
      </c>
      <c r="C24" s="272" t="s">
        <v>115</v>
      </c>
      <c r="D24" s="272"/>
      <c r="E24" s="272" t="s">
        <v>115</v>
      </c>
      <c r="F24" s="272"/>
      <c r="G24" s="272" t="s">
        <v>115</v>
      </c>
      <c r="H24" s="272"/>
      <c r="I24" s="272" t="s">
        <v>115</v>
      </c>
      <c r="J24" s="272"/>
      <c r="K24" s="272" t="s">
        <v>115</v>
      </c>
      <c r="L24" s="272"/>
      <c r="M24" s="272" t="s">
        <v>115</v>
      </c>
      <c r="N24" s="272"/>
      <c r="O24" s="272" t="s">
        <v>115</v>
      </c>
      <c r="P24" s="272"/>
      <c r="Q24" s="272" t="s">
        <v>115</v>
      </c>
      <c r="R24" s="272"/>
      <c r="S24" s="272" t="s">
        <v>115</v>
      </c>
      <c r="T24" s="272"/>
      <c r="U24" s="272" t="s">
        <v>115</v>
      </c>
      <c r="V24" s="272"/>
      <c r="W24" s="272" t="s">
        <v>115</v>
      </c>
      <c r="X24" s="272"/>
      <c r="Y24" s="272" t="s">
        <v>115</v>
      </c>
      <c r="Z24" s="272"/>
      <c r="AA24" s="272" t="s">
        <v>115</v>
      </c>
      <c r="AB24" s="272"/>
      <c r="AC24" s="272" t="s">
        <v>115</v>
      </c>
      <c r="AD24" s="272"/>
      <c r="AE24" s="272" t="s">
        <v>115</v>
      </c>
      <c r="AF24" s="272"/>
      <c r="AG24" s="272" t="s">
        <v>115</v>
      </c>
      <c r="AH24" s="272"/>
      <c r="AI24" s="142"/>
      <c r="AJ24" s="142"/>
      <c r="AK24" s="142"/>
      <c r="AL24" s="142"/>
    </row>
    <row r="25" spans="1:38" x14ac:dyDescent="0.2">
      <c r="A25" s="143" t="s">
        <v>799</v>
      </c>
      <c r="B25" s="252" t="s">
        <v>800</v>
      </c>
      <c r="C25" s="272" t="s">
        <v>115</v>
      </c>
      <c r="D25" s="272"/>
      <c r="E25" s="272" t="s">
        <v>115</v>
      </c>
      <c r="F25" s="272"/>
      <c r="G25" s="272" t="s">
        <v>115</v>
      </c>
      <c r="H25" s="272"/>
      <c r="I25" s="272" t="s">
        <v>115</v>
      </c>
      <c r="J25" s="272"/>
      <c r="K25" s="272" t="s">
        <v>115</v>
      </c>
      <c r="L25" s="272"/>
      <c r="M25" s="272" t="s">
        <v>115</v>
      </c>
      <c r="N25" s="272"/>
      <c r="O25" s="272" t="s">
        <v>115</v>
      </c>
      <c r="P25" s="272"/>
      <c r="Q25" s="272" t="s">
        <v>115</v>
      </c>
      <c r="R25" s="272"/>
      <c r="S25" s="272" t="s">
        <v>115</v>
      </c>
      <c r="T25" s="272"/>
      <c r="U25" s="272" t="s">
        <v>115</v>
      </c>
      <c r="V25" s="272"/>
      <c r="W25" s="272" t="s">
        <v>115</v>
      </c>
      <c r="X25" s="272"/>
      <c r="Y25" s="272" t="s">
        <v>115</v>
      </c>
      <c r="Z25" s="272"/>
      <c r="AA25" s="272" t="s">
        <v>115</v>
      </c>
      <c r="AB25" s="272"/>
      <c r="AC25" s="272" t="s">
        <v>115</v>
      </c>
      <c r="AD25" s="272"/>
      <c r="AE25" s="272" t="s">
        <v>115</v>
      </c>
      <c r="AF25" s="272"/>
      <c r="AG25" s="272" t="s">
        <v>115</v>
      </c>
      <c r="AH25" s="272"/>
      <c r="AI25" s="142"/>
      <c r="AJ25" s="142"/>
      <c r="AK25" s="142"/>
      <c r="AL25" s="142"/>
    </row>
    <row r="26" spans="1:38" ht="25.5" x14ac:dyDescent="0.2">
      <c r="A26" s="143" t="s">
        <v>801</v>
      </c>
      <c r="B26" s="252" t="s">
        <v>802</v>
      </c>
      <c r="C26" s="142" t="s">
        <v>115</v>
      </c>
      <c r="D26" s="142"/>
      <c r="E26" s="142" t="s">
        <v>115</v>
      </c>
      <c r="F26" s="142"/>
      <c r="G26" s="142" t="s">
        <v>114</v>
      </c>
      <c r="H26" s="142" t="s">
        <v>1044</v>
      </c>
      <c r="I26" s="142" t="s">
        <v>115</v>
      </c>
      <c r="J26" s="142"/>
      <c r="K26" s="142" t="s">
        <v>115</v>
      </c>
      <c r="L26" s="142"/>
      <c r="M26" s="142" t="s">
        <v>115</v>
      </c>
      <c r="N26" s="142"/>
      <c r="O26" s="142" t="s">
        <v>115</v>
      </c>
      <c r="P26" s="142"/>
      <c r="Q26" s="142" t="s">
        <v>115</v>
      </c>
      <c r="R26" s="142"/>
      <c r="S26" s="142" t="s">
        <v>115</v>
      </c>
      <c r="T26" s="142"/>
      <c r="U26" s="142" t="s">
        <v>115</v>
      </c>
      <c r="V26" s="142"/>
      <c r="W26" s="142" t="s">
        <v>115</v>
      </c>
      <c r="X26" s="142"/>
      <c r="Y26" s="142" t="s">
        <v>115</v>
      </c>
      <c r="Z26" s="142"/>
      <c r="AA26" s="142" t="s">
        <v>115</v>
      </c>
      <c r="AB26" s="142"/>
      <c r="AC26" s="142" t="s">
        <v>115</v>
      </c>
      <c r="AD26" s="142"/>
      <c r="AE26" s="142" t="s">
        <v>115</v>
      </c>
      <c r="AF26" s="142"/>
      <c r="AG26" s="142" t="s">
        <v>115</v>
      </c>
      <c r="AH26" s="142"/>
      <c r="AI26" s="142"/>
      <c r="AJ26" s="142"/>
      <c r="AK26" s="142"/>
      <c r="AL26" s="142"/>
    </row>
    <row r="27" spans="1:38" ht="51" x14ac:dyDescent="0.2">
      <c r="A27" s="143" t="s">
        <v>803</v>
      </c>
      <c r="B27" s="252" t="s">
        <v>804</v>
      </c>
      <c r="C27" s="142" t="s">
        <v>115</v>
      </c>
      <c r="D27" s="142"/>
      <c r="E27" s="142" t="s">
        <v>115</v>
      </c>
      <c r="F27" s="142"/>
      <c r="G27" s="142" t="s">
        <v>115</v>
      </c>
      <c r="H27" s="142"/>
      <c r="I27" s="142" t="s">
        <v>115</v>
      </c>
      <c r="J27" s="142"/>
      <c r="K27" s="142" t="s">
        <v>115</v>
      </c>
      <c r="L27" s="142"/>
      <c r="M27" s="142" t="s">
        <v>115</v>
      </c>
      <c r="N27" s="142"/>
      <c r="O27" s="142" t="s">
        <v>115</v>
      </c>
      <c r="P27" s="142"/>
      <c r="Q27" s="142" t="s">
        <v>115</v>
      </c>
      <c r="R27" s="142"/>
      <c r="S27" s="142" t="s">
        <v>115</v>
      </c>
      <c r="T27" s="142"/>
      <c r="U27" s="142" t="s">
        <v>115</v>
      </c>
      <c r="V27" s="142"/>
      <c r="W27" s="142" t="s">
        <v>114</v>
      </c>
      <c r="X27" s="142" t="s">
        <v>1045</v>
      </c>
      <c r="Y27" s="142" t="s">
        <v>115</v>
      </c>
      <c r="Z27" s="142"/>
      <c r="AA27" s="142" t="s">
        <v>115</v>
      </c>
      <c r="AB27" s="142"/>
      <c r="AC27" s="142" t="s">
        <v>115</v>
      </c>
      <c r="AD27" s="142"/>
      <c r="AE27" s="142" t="s">
        <v>115</v>
      </c>
      <c r="AF27" s="142"/>
      <c r="AG27" s="142" t="s">
        <v>115</v>
      </c>
      <c r="AH27" s="142"/>
      <c r="AI27" s="142"/>
      <c r="AJ27" s="142"/>
      <c r="AK27" s="142"/>
      <c r="AL27" s="142"/>
    </row>
    <row r="28" spans="1:38" x14ac:dyDescent="0.2">
      <c r="A28" s="143" t="s">
        <v>805</v>
      </c>
      <c r="B28" s="252" t="s">
        <v>806</v>
      </c>
      <c r="C28" s="142" t="s">
        <v>4</v>
      </c>
      <c r="D28" s="142"/>
      <c r="E28" s="272" t="s">
        <v>4</v>
      </c>
      <c r="F28" s="142"/>
      <c r="G28" s="272" t="s">
        <v>4</v>
      </c>
      <c r="H28" s="142"/>
      <c r="I28" s="272" t="s">
        <v>4</v>
      </c>
      <c r="J28" s="142"/>
      <c r="K28" s="272" t="s">
        <v>4</v>
      </c>
      <c r="L28" s="142"/>
      <c r="M28" s="272" t="s">
        <v>4</v>
      </c>
      <c r="N28" s="142"/>
      <c r="O28" s="272" t="s">
        <v>4</v>
      </c>
      <c r="P28" s="142"/>
      <c r="Q28" s="272" t="s">
        <v>4</v>
      </c>
      <c r="R28" s="142"/>
      <c r="S28" s="142" t="s">
        <v>115</v>
      </c>
      <c r="T28" s="142"/>
      <c r="U28" s="272" t="s">
        <v>4</v>
      </c>
      <c r="V28" s="142"/>
      <c r="W28" s="272" t="s">
        <v>4</v>
      </c>
      <c r="X28" s="142"/>
      <c r="Y28" s="272" t="s">
        <v>4</v>
      </c>
      <c r="Z28" s="142"/>
      <c r="AA28" s="272" t="s">
        <v>4</v>
      </c>
      <c r="AB28" s="142"/>
      <c r="AC28" s="272" t="s">
        <v>4</v>
      </c>
      <c r="AD28" s="142"/>
      <c r="AE28" s="272" t="s">
        <v>4</v>
      </c>
      <c r="AF28" s="142"/>
      <c r="AG28" s="272" t="s">
        <v>4</v>
      </c>
      <c r="AH28" s="142"/>
      <c r="AI28" s="142"/>
      <c r="AJ28" s="142"/>
      <c r="AK28" s="142"/>
      <c r="AL28" s="142"/>
    </row>
    <row r="29" spans="1:38" ht="51" x14ac:dyDescent="0.2">
      <c r="A29" s="144" t="s">
        <v>807</v>
      </c>
      <c r="B29" s="252" t="s">
        <v>808</v>
      </c>
      <c r="C29" s="142" t="s">
        <v>114</v>
      </c>
      <c r="D29" s="142" t="s">
        <v>1046</v>
      </c>
      <c r="E29" s="142" t="s">
        <v>115</v>
      </c>
      <c r="F29" s="142"/>
      <c r="G29" s="142" t="s">
        <v>115</v>
      </c>
      <c r="H29" s="142"/>
      <c r="I29" s="142" t="s">
        <v>115</v>
      </c>
      <c r="J29" s="142"/>
      <c r="K29" s="142" t="s">
        <v>115</v>
      </c>
      <c r="L29" s="142"/>
      <c r="M29" s="142" t="s">
        <v>115</v>
      </c>
      <c r="N29" s="142"/>
      <c r="O29" s="142" t="s">
        <v>115</v>
      </c>
      <c r="P29" s="142"/>
      <c r="Q29" s="142" t="s">
        <v>115</v>
      </c>
      <c r="R29" s="142"/>
      <c r="S29" s="142" t="s">
        <v>115</v>
      </c>
      <c r="T29" s="142"/>
      <c r="U29" s="142" t="s">
        <v>115</v>
      </c>
      <c r="V29" s="142"/>
      <c r="W29" s="142" t="s">
        <v>115</v>
      </c>
      <c r="X29" s="142"/>
      <c r="Y29" s="142" t="s">
        <v>115</v>
      </c>
      <c r="Z29" s="142"/>
      <c r="AA29" s="142" t="s">
        <v>115</v>
      </c>
      <c r="AB29" s="142"/>
      <c r="AC29" s="142" t="s">
        <v>115</v>
      </c>
      <c r="AD29" s="142"/>
      <c r="AE29" s="142" t="s">
        <v>115</v>
      </c>
      <c r="AF29" s="142"/>
      <c r="AG29" s="142" t="s">
        <v>115</v>
      </c>
      <c r="AH29" s="142"/>
      <c r="AI29" s="142"/>
      <c r="AJ29" s="142"/>
      <c r="AK29" s="142"/>
      <c r="AL29" s="142"/>
    </row>
    <row r="30" spans="1:38" x14ac:dyDescent="0.2">
      <c r="A30" s="353"/>
      <c r="B30" s="252" t="s">
        <v>7</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row>
    <row r="31" spans="1:38" ht="13.5" thickBo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8" s="1" customFormat="1" ht="19.5" customHeight="1" thickBot="1" x14ac:dyDescent="0.25">
      <c r="A32" s="601" t="s">
        <v>3</v>
      </c>
      <c r="B32" s="605"/>
      <c r="C32" s="601" t="s">
        <v>104</v>
      </c>
      <c r="D32" s="602"/>
      <c r="E32" s="601" t="s">
        <v>104</v>
      </c>
      <c r="F32" s="602"/>
      <c r="G32" s="601" t="s">
        <v>104</v>
      </c>
      <c r="H32" s="602"/>
      <c r="I32" s="601" t="s">
        <v>104</v>
      </c>
      <c r="J32" s="602"/>
      <c r="K32" s="601" t="s">
        <v>848</v>
      </c>
      <c r="L32" s="602"/>
      <c r="M32" s="601" t="s">
        <v>104</v>
      </c>
      <c r="N32" s="602"/>
      <c r="O32" s="601" t="s">
        <v>104</v>
      </c>
      <c r="P32" s="602"/>
      <c r="Q32" s="601" t="s">
        <v>848</v>
      </c>
      <c r="R32" s="602"/>
      <c r="S32" s="601" t="s">
        <v>104</v>
      </c>
      <c r="T32" s="602"/>
      <c r="U32" s="601" t="s">
        <v>104</v>
      </c>
      <c r="V32" s="602"/>
      <c r="W32" s="601" t="s">
        <v>104</v>
      </c>
      <c r="X32" s="602"/>
      <c r="Y32" s="601" t="s">
        <v>104</v>
      </c>
      <c r="Z32" s="602"/>
      <c r="AA32" s="601" t="s">
        <v>848</v>
      </c>
      <c r="AB32" s="602"/>
      <c r="AC32" s="601" t="s">
        <v>104</v>
      </c>
      <c r="AD32" s="602"/>
      <c r="AE32" s="601" t="s">
        <v>104</v>
      </c>
      <c r="AF32" s="602"/>
      <c r="AG32" s="601" t="s">
        <v>104</v>
      </c>
      <c r="AH32" s="602"/>
      <c r="AI32" s="601"/>
      <c r="AJ32" s="602"/>
      <c r="AK32" s="601"/>
      <c r="AL32" s="602"/>
    </row>
    <row r="33" spans="2:38" x14ac:dyDescent="0.2">
      <c r="K33" s="7"/>
      <c r="L33" s="7"/>
    </row>
    <row r="34" spans="2:38" ht="18.75" customHeight="1" x14ac:dyDescent="0.2">
      <c r="B34" s="72"/>
      <c r="C34" s="134" t="s">
        <v>40</v>
      </c>
      <c r="E34" s="134"/>
      <c r="G34" s="134"/>
      <c r="K34" s="7"/>
      <c r="L34" s="7"/>
      <c r="M34" s="134" t="s">
        <v>40</v>
      </c>
      <c r="O34" s="134"/>
      <c r="Q34" s="134"/>
      <c r="S34" s="134"/>
      <c r="U34" s="134"/>
      <c r="W34" s="134" t="s">
        <v>40</v>
      </c>
      <c r="Y34" s="134"/>
      <c r="AA34" s="134"/>
      <c r="AC34" s="134"/>
      <c r="AE34" s="134"/>
      <c r="AG34" s="134" t="s">
        <v>40</v>
      </c>
      <c r="AI34" s="134"/>
      <c r="AK34" s="134"/>
    </row>
    <row r="35" spans="2:38" ht="12.75" customHeight="1" x14ac:dyDescent="0.2">
      <c r="C35" s="6"/>
      <c r="E35" s="6"/>
      <c r="G35" s="6"/>
      <c r="K35" s="7"/>
      <c r="L35" s="7"/>
      <c r="M35" s="6"/>
      <c r="O35" s="6"/>
      <c r="Q35" s="6"/>
      <c r="S35" s="6"/>
      <c r="U35" s="6"/>
      <c r="W35" s="6"/>
      <c r="Y35" s="6"/>
      <c r="AA35" s="6"/>
      <c r="AC35" s="6"/>
      <c r="AE35" s="6"/>
      <c r="AG35" s="6"/>
      <c r="AI35" s="6"/>
      <c r="AK35" s="6"/>
    </row>
    <row r="36" spans="2:38" ht="12.75" customHeight="1" x14ac:dyDescent="0.2">
      <c r="C36" s="6"/>
      <c r="E36" s="6"/>
      <c r="G36" s="6"/>
      <c r="K36" s="7"/>
      <c r="L36" s="7"/>
      <c r="M36" s="6"/>
      <c r="O36" s="6"/>
      <c r="Q36" s="6"/>
      <c r="S36" s="6"/>
      <c r="U36" s="6"/>
      <c r="W36" s="6"/>
      <c r="Y36" s="6"/>
      <c r="AA36" s="6"/>
      <c r="AC36" s="6"/>
      <c r="AE36" s="6"/>
      <c r="AG36" s="6"/>
      <c r="AI36" s="6"/>
      <c r="AK36" s="6"/>
    </row>
    <row r="37" spans="2:38" ht="17.25" customHeight="1" x14ac:dyDescent="0.2">
      <c r="B37" s="2"/>
      <c r="C37" s="2"/>
      <c r="E37" s="2"/>
      <c r="G37" s="2"/>
      <c r="I37" s="2" t="s">
        <v>133</v>
      </c>
      <c r="L37" s="16"/>
      <c r="O37" s="2"/>
      <c r="Q37" s="2"/>
      <c r="S37" s="2"/>
      <c r="U37" s="2" t="s">
        <v>133</v>
      </c>
      <c r="AA37" s="2"/>
      <c r="AC37" s="2"/>
      <c r="AE37" s="2"/>
      <c r="AG37" s="2" t="s">
        <v>133</v>
      </c>
      <c r="AI37" s="2"/>
      <c r="AK37" s="2"/>
    </row>
    <row r="38" spans="2:38" ht="15" customHeight="1" x14ac:dyDescent="0.25">
      <c r="B38" s="9"/>
      <c r="C38" s="9" t="s">
        <v>6</v>
      </c>
      <c r="E38" s="9" t="s">
        <v>6</v>
      </c>
      <c r="G38" s="9" t="s">
        <v>6</v>
      </c>
      <c r="I38" s="4" t="s">
        <v>38</v>
      </c>
      <c r="L38" s="3"/>
      <c r="O38" s="9" t="s">
        <v>6</v>
      </c>
      <c r="Q38" s="9" t="s">
        <v>6</v>
      </c>
      <c r="S38" s="9" t="s">
        <v>6</v>
      </c>
      <c r="U38" s="9" t="s">
        <v>38</v>
      </c>
      <c r="AA38" s="9" t="s">
        <v>6</v>
      </c>
      <c r="AC38" s="9" t="s">
        <v>6</v>
      </c>
      <c r="AE38" s="9" t="s">
        <v>6</v>
      </c>
      <c r="AG38" s="9" t="s">
        <v>38</v>
      </c>
      <c r="AI38" s="9"/>
      <c r="AK38" s="9"/>
    </row>
    <row r="39" spans="2:38" ht="14.25" customHeight="1" x14ac:dyDescent="0.25">
      <c r="B39" s="9"/>
      <c r="C39" s="9"/>
      <c r="E39" s="9"/>
      <c r="G39" s="9"/>
      <c r="I39" s="9"/>
      <c r="J39" s="9"/>
      <c r="K39" s="15"/>
      <c r="L39" s="15"/>
      <c r="O39" s="9"/>
      <c r="Q39" s="9"/>
      <c r="S39" s="9"/>
      <c r="U39" s="9"/>
      <c r="AA39" s="9"/>
      <c r="AC39" s="9"/>
      <c r="AE39" s="9"/>
      <c r="AG39" s="9"/>
      <c r="AI39" s="9"/>
      <c r="AK39" s="9"/>
    </row>
    <row r="40" spans="2:38" ht="14.25" customHeight="1" x14ac:dyDescent="0.25">
      <c r="B40" s="9"/>
      <c r="C40" s="9"/>
      <c r="D40" s="50"/>
      <c r="E40" s="9"/>
      <c r="F40" s="50"/>
      <c r="G40" s="9"/>
      <c r="H40" s="50"/>
      <c r="K40" s="15"/>
      <c r="L40" s="15"/>
      <c r="O40" s="9"/>
      <c r="P40" s="50"/>
      <c r="Q40" s="9"/>
      <c r="R40" s="50"/>
      <c r="S40" s="9"/>
      <c r="T40" s="50"/>
      <c r="U40" s="9"/>
      <c r="V40" s="50"/>
      <c r="AA40" s="9"/>
      <c r="AB40" s="50"/>
      <c r="AC40" s="9"/>
      <c r="AD40" s="50"/>
      <c r="AE40" s="9"/>
      <c r="AF40" s="50"/>
      <c r="AG40" s="9"/>
      <c r="AH40" s="50"/>
      <c r="AI40" s="9"/>
      <c r="AJ40" s="50"/>
      <c r="AK40" s="9"/>
      <c r="AL40" s="50"/>
    </row>
    <row r="41" spans="2:38" ht="14.25" customHeight="1" x14ac:dyDescent="0.25">
      <c r="B41" s="9"/>
      <c r="C41" s="9"/>
      <c r="D41" s="50"/>
      <c r="E41" s="9"/>
      <c r="F41" s="50"/>
      <c r="G41" s="9"/>
      <c r="H41" s="50"/>
      <c r="K41" s="15"/>
      <c r="L41" s="15"/>
      <c r="O41" s="9"/>
      <c r="P41" s="50"/>
      <c r="Q41" s="9"/>
      <c r="R41" s="50"/>
      <c r="S41" s="9"/>
      <c r="T41" s="50"/>
      <c r="U41" s="9"/>
      <c r="V41" s="50"/>
      <c r="AA41" s="9"/>
      <c r="AB41" s="50"/>
      <c r="AC41" s="9"/>
      <c r="AD41" s="50"/>
      <c r="AE41" s="9"/>
      <c r="AF41" s="50"/>
      <c r="AG41" s="9"/>
      <c r="AH41" s="50"/>
      <c r="AI41" s="9"/>
      <c r="AJ41" s="50"/>
      <c r="AK41" s="9"/>
      <c r="AL41" s="50"/>
    </row>
    <row r="42" spans="2:38" ht="14.25" customHeight="1" x14ac:dyDescent="0.25">
      <c r="B42" s="9"/>
      <c r="C42" s="9"/>
      <c r="D42" s="50"/>
      <c r="E42" s="9"/>
      <c r="F42" s="50"/>
      <c r="G42" s="9"/>
      <c r="H42" s="50"/>
      <c r="I42" s="9"/>
      <c r="J42" s="9"/>
      <c r="K42" s="15"/>
      <c r="L42" s="15"/>
      <c r="O42" s="9"/>
      <c r="P42" s="50"/>
      <c r="Q42" s="9"/>
      <c r="R42" s="50"/>
      <c r="S42" s="9"/>
      <c r="T42" s="50"/>
      <c r="U42" s="9"/>
      <c r="V42" s="50"/>
      <c r="AA42" s="9"/>
      <c r="AB42" s="50"/>
      <c r="AC42" s="9"/>
      <c r="AD42" s="50"/>
      <c r="AE42" s="9"/>
      <c r="AF42" s="50"/>
      <c r="AG42" s="9"/>
      <c r="AH42" s="50"/>
      <c r="AI42" s="9"/>
      <c r="AJ42" s="50"/>
      <c r="AK42" s="9"/>
      <c r="AL42" s="50"/>
    </row>
    <row r="43" spans="2:38" ht="14.25" customHeight="1" x14ac:dyDescent="0.2">
      <c r="B43" s="2"/>
      <c r="C43" s="2" t="s">
        <v>130</v>
      </c>
      <c r="D43" s="2"/>
      <c r="E43" s="2"/>
      <c r="F43" s="2"/>
      <c r="G43" s="2"/>
      <c r="H43" s="2"/>
      <c r="I43" s="2"/>
      <c r="J43" s="2"/>
      <c r="K43" s="2"/>
      <c r="L43" s="15"/>
      <c r="O43" s="2" t="s">
        <v>130</v>
      </c>
      <c r="P43" s="2"/>
      <c r="Q43" s="2"/>
      <c r="R43" s="2"/>
      <c r="S43" s="2"/>
      <c r="T43" s="2"/>
      <c r="U43" s="2"/>
      <c r="V43" s="2"/>
      <c r="AA43" s="2" t="s">
        <v>130</v>
      </c>
      <c r="AB43" s="2"/>
      <c r="AC43" s="2"/>
      <c r="AD43" s="2"/>
      <c r="AE43" s="2"/>
      <c r="AF43" s="2"/>
      <c r="AG43" s="2"/>
      <c r="AH43" s="2"/>
      <c r="AI43" s="2"/>
      <c r="AJ43" s="2"/>
      <c r="AK43" s="2"/>
      <c r="AL43" s="2"/>
    </row>
    <row r="44" spans="2:38" ht="14.25" customHeight="1" x14ac:dyDescent="0.25">
      <c r="B44" s="9"/>
      <c r="C44" s="9" t="s">
        <v>131</v>
      </c>
      <c r="D44" s="50"/>
      <c r="E44" s="9"/>
      <c r="F44" s="50"/>
      <c r="G44" s="9"/>
      <c r="H44" s="50"/>
      <c r="I44" s="9"/>
      <c r="J44" s="9"/>
      <c r="K44" s="4"/>
      <c r="L44" s="15"/>
      <c r="O44" s="9" t="s">
        <v>131</v>
      </c>
      <c r="P44" s="50"/>
      <c r="Q44" s="9"/>
      <c r="R44" s="50"/>
      <c r="S44" s="9"/>
      <c r="T44" s="50"/>
      <c r="U44" s="9"/>
      <c r="V44" s="50"/>
      <c r="AA44" s="9" t="s">
        <v>131</v>
      </c>
      <c r="AB44" s="50"/>
      <c r="AC44" s="9"/>
      <c r="AD44" s="50"/>
      <c r="AE44" s="9"/>
      <c r="AF44" s="50"/>
      <c r="AG44" s="9"/>
      <c r="AH44" s="50"/>
      <c r="AI44" s="9"/>
      <c r="AJ44" s="50"/>
      <c r="AK44" s="9"/>
      <c r="AL44" s="50"/>
    </row>
    <row r="45" spans="2:38" ht="14.25" customHeight="1" x14ac:dyDescent="0.25">
      <c r="B45" s="9"/>
      <c r="C45" s="9" t="s">
        <v>132</v>
      </c>
      <c r="D45" s="50"/>
      <c r="E45" s="9"/>
      <c r="F45" s="50"/>
      <c r="G45" s="9"/>
      <c r="H45" s="50"/>
      <c r="I45" s="9"/>
      <c r="J45" s="9"/>
      <c r="K45" s="15"/>
      <c r="L45" s="15"/>
      <c r="O45" s="9" t="s">
        <v>132</v>
      </c>
      <c r="P45" s="50"/>
      <c r="Q45" s="9"/>
      <c r="R45" s="50"/>
      <c r="S45" s="9"/>
      <c r="T45" s="50"/>
      <c r="U45" s="9"/>
      <c r="V45" s="50"/>
      <c r="AA45" s="9" t="s">
        <v>132</v>
      </c>
      <c r="AB45" s="50"/>
      <c r="AC45" s="9"/>
      <c r="AD45" s="50"/>
      <c r="AE45" s="9"/>
      <c r="AF45" s="50"/>
      <c r="AG45" s="9"/>
      <c r="AH45" s="50"/>
      <c r="AI45" s="9"/>
      <c r="AJ45" s="50"/>
      <c r="AK45" s="9"/>
      <c r="AL45" s="50"/>
    </row>
    <row r="46" spans="2:38" ht="14.25" customHeight="1" x14ac:dyDescent="0.25">
      <c r="B46" s="9"/>
      <c r="C46" s="50"/>
      <c r="D46" s="50"/>
      <c r="E46" s="50"/>
      <c r="F46" s="50"/>
      <c r="G46" s="50"/>
      <c r="H46" s="50"/>
      <c r="I46" s="9"/>
      <c r="J46" s="9"/>
      <c r="K46" s="15"/>
      <c r="L46" s="15"/>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2:38" x14ac:dyDescent="0.2">
      <c r="K47" s="5"/>
      <c r="L47" s="5"/>
    </row>
    <row r="48" spans="2:38" x14ac:dyDescent="0.2">
      <c r="K48" s="5"/>
      <c r="L48" s="5"/>
    </row>
    <row r="49" spans="1:38" x14ac:dyDescent="0.2">
      <c r="K49" s="5"/>
      <c r="L49" s="5"/>
    </row>
    <row r="50" spans="1:38" x14ac:dyDescent="0.2">
      <c r="K50" s="5"/>
      <c r="L50" s="5"/>
    </row>
    <row r="52" spans="1:38" s="6" customFormat="1" x14ac:dyDescent="0.2">
      <c r="A52" s="7"/>
      <c r="C52" s="8"/>
      <c r="D52" s="8"/>
      <c r="E52" s="8"/>
      <c r="F52" s="8"/>
      <c r="G52" s="8"/>
      <c r="H52" s="8"/>
      <c r="K52" s="5"/>
      <c r="L52" s="5"/>
      <c r="M52" s="8"/>
      <c r="N52" s="8"/>
      <c r="O52" s="8"/>
      <c r="P52" s="8"/>
      <c r="Q52" s="8"/>
      <c r="R52" s="8"/>
      <c r="S52" s="8"/>
      <c r="T52" s="8"/>
      <c r="U52" s="8"/>
      <c r="V52" s="8"/>
      <c r="W52" s="8"/>
      <c r="X52" s="8"/>
      <c r="Y52" s="8"/>
      <c r="Z52" s="8"/>
      <c r="AA52" s="8"/>
      <c r="AB52" s="8"/>
      <c r="AC52" s="8"/>
      <c r="AD52" s="8"/>
      <c r="AE52" s="8"/>
      <c r="AF52" s="8"/>
      <c r="AG52" s="8"/>
      <c r="AH52" s="8"/>
      <c r="AI52" s="8"/>
      <c r="AJ52" s="8"/>
      <c r="AK52" s="8"/>
      <c r="AL52" s="8"/>
    </row>
    <row r="53" spans="1:38" s="6" customFormat="1" x14ac:dyDescent="0.2">
      <c r="A53" s="7"/>
      <c r="C53" s="8"/>
      <c r="D53" s="8"/>
      <c r="E53" s="8"/>
      <c r="F53" s="8"/>
      <c r="G53" s="8"/>
      <c r="H53" s="8"/>
      <c r="K53" s="5"/>
      <c r="L53" s="5"/>
      <c r="M53" s="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1:38" s="6" customFormat="1" x14ac:dyDescent="0.2">
      <c r="A54" s="7"/>
      <c r="C54" s="8"/>
      <c r="D54" s="8"/>
      <c r="E54" s="8"/>
      <c r="F54" s="8"/>
      <c r="G54" s="8"/>
      <c r="H54" s="8"/>
      <c r="K54" s="5"/>
      <c r="L54" s="5"/>
      <c r="M54" s="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8" s="6" customFormat="1" x14ac:dyDescent="0.2">
      <c r="A55" s="7"/>
      <c r="C55" s="8"/>
      <c r="D55" s="8"/>
      <c r="E55" s="8"/>
      <c r="F55" s="8"/>
      <c r="G55" s="8"/>
      <c r="H55" s="8"/>
      <c r="K55" s="5"/>
      <c r="L55" s="5"/>
      <c r="M55" s="8"/>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1:38" s="6" customFormat="1" x14ac:dyDescent="0.2">
      <c r="A56" s="7"/>
      <c r="C56" s="8"/>
      <c r="D56" s="8"/>
      <c r="E56" s="8"/>
      <c r="F56" s="8"/>
      <c r="G56" s="8"/>
      <c r="H56" s="8"/>
      <c r="K56" s="5"/>
      <c r="L56" s="5"/>
      <c r="M56" s="8"/>
      <c r="N56" s="8"/>
      <c r="O56" s="8"/>
      <c r="P56" s="8"/>
      <c r="Q56" s="8"/>
      <c r="R56" s="8"/>
      <c r="S56" s="8"/>
      <c r="T56" s="8"/>
      <c r="U56" s="8"/>
      <c r="V56" s="8"/>
      <c r="W56" s="8"/>
      <c r="X56" s="8"/>
      <c r="Y56" s="8"/>
      <c r="Z56" s="8"/>
      <c r="AA56" s="8"/>
      <c r="AB56" s="8"/>
      <c r="AC56" s="8"/>
      <c r="AD56" s="8"/>
      <c r="AE56" s="8"/>
      <c r="AF56" s="8"/>
      <c r="AG56" s="8"/>
      <c r="AH56" s="8"/>
      <c r="AI56" s="8"/>
      <c r="AJ56" s="8"/>
      <c r="AK56" s="8"/>
      <c r="AL56" s="8"/>
    </row>
  </sheetData>
  <mergeCells count="60">
    <mergeCell ref="A17:A18"/>
    <mergeCell ref="N14:N15"/>
    <mergeCell ref="AF14:AF15"/>
    <mergeCell ref="AK32:AL32"/>
    <mergeCell ref="Y32:Z32"/>
    <mergeCell ref="AA32:AB32"/>
    <mergeCell ref="AC32:AD32"/>
    <mergeCell ref="AE32:AF32"/>
    <mergeCell ref="AG32:AH32"/>
    <mergeCell ref="AI32:AJ32"/>
    <mergeCell ref="M32:N32"/>
    <mergeCell ref="O32:P32"/>
    <mergeCell ref="Q32:R32"/>
    <mergeCell ref="A32:B32"/>
    <mergeCell ref="C32:D32"/>
    <mergeCell ref="E32:F32"/>
    <mergeCell ref="G32:H32"/>
    <mergeCell ref="I32:J32"/>
    <mergeCell ref="AG10:AH10"/>
    <mergeCell ref="AI10:AJ10"/>
    <mergeCell ref="K32:L32"/>
    <mergeCell ref="AK10:AL10"/>
    <mergeCell ref="S32:T32"/>
    <mergeCell ref="U32:V32"/>
    <mergeCell ref="W32:X32"/>
    <mergeCell ref="W10:X10"/>
    <mergeCell ref="Y10:Z10"/>
    <mergeCell ref="AA10:AB10"/>
    <mergeCell ref="AC10:AD10"/>
    <mergeCell ref="AE10:AF10"/>
    <mergeCell ref="AI9:AJ9"/>
    <mergeCell ref="AK9:AL9"/>
    <mergeCell ref="C10:D10"/>
    <mergeCell ref="E10:F10"/>
    <mergeCell ref="G10:H10"/>
    <mergeCell ref="I10:J10"/>
    <mergeCell ref="K10:L10"/>
    <mergeCell ref="M10:N10"/>
    <mergeCell ref="O10:P10"/>
    <mergeCell ref="W9:X9"/>
    <mergeCell ref="Y9:Z9"/>
    <mergeCell ref="AA9:AB9"/>
    <mergeCell ref="AC9:AD9"/>
    <mergeCell ref="AE9:AF9"/>
    <mergeCell ref="AG9:AH9"/>
    <mergeCell ref="Q10:R10"/>
    <mergeCell ref="U9:V9"/>
    <mergeCell ref="A9:A11"/>
    <mergeCell ref="B9:B10"/>
    <mergeCell ref="C9:D9"/>
    <mergeCell ref="E9:F9"/>
    <mergeCell ref="G9:H9"/>
    <mergeCell ref="I9:J9"/>
    <mergeCell ref="K9:L9"/>
    <mergeCell ref="M9:N9"/>
    <mergeCell ref="O9:P9"/>
    <mergeCell ref="Q9:R9"/>
    <mergeCell ref="S9:T9"/>
    <mergeCell ref="S10:T10"/>
    <mergeCell ref="U10:V10"/>
  </mergeCells>
  <conditionalFormatting sqref="C13:AL30">
    <cfRule type="cellIs" dxfId="1065" priority="3" operator="equal">
      <formula>"NO"</formula>
    </cfRule>
  </conditionalFormatting>
  <conditionalFormatting sqref="C32:AL32">
    <cfRule type="cellIs" dxfId="1064" priority="2" operator="equal">
      <formula>"NO HABIL"</formula>
    </cfRule>
  </conditionalFormatting>
  <conditionalFormatting sqref="C30:AL30">
    <cfRule type="cellIs" dxfId="1063"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54"/>
  <sheetViews>
    <sheetView view="pageBreakPreview" topLeftCell="A9" zoomScale="75" zoomScaleNormal="80" zoomScaleSheetLayoutView="75" zoomScalePageLayoutView="70" workbookViewId="0">
      <pane xSplit="2" ySplit="3" topLeftCell="C24" activePane="bottomRight" state="frozen"/>
      <selection activeCell="A9" sqref="A9"/>
      <selection pane="topRight" activeCell="C9" sqref="C9"/>
      <selection pane="bottomLeft" activeCell="A12" sqref="A12"/>
      <selection pane="bottomRight" activeCell="AG22" sqref="AG22"/>
    </sheetView>
  </sheetViews>
  <sheetFormatPr baseColWidth="10" defaultColWidth="11.42578125" defaultRowHeight="12.75" x14ac:dyDescent="0.2"/>
  <cols>
    <col min="1" max="1" width="6" style="7" customWidth="1"/>
    <col min="2" max="2" width="46" style="6" customWidth="1"/>
    <col min="3" max="3" width="15.7109375" style="8" customWidth="1"/>
    <col min="4" max="4" width="30.7109375" style="8" customWidth="1"/>
    <col min="5" max="5" width="15.7109375" style="6" customWidth="1"/>
    <col min="6" max="6" width="30.7109375" style="6" customWidth="1"/>
    <col min="7" max="7" width="15.7109375" style="6" customWidth="1"/>
    <col min="8" max="8" width="30.7109375" style="6" customWidth="1"/>
    <col min="9" max="9" width="15.7109375" style="6" customWidth="1"/>
    <col min="10" max="10" width="30.7109375" style="6" customWidth="1"/>
    <col min="11" max="11" width="15.7109375" style="6" customWidth="1"/>
    <col min="12" max="12" width="30.7109375" style="6" customWidth="1"/>
    <col min="13" max="13" width="15.7109375" style="6" customWidth="1"/>
    <col min="14" max="14" width="30.7109375" style="6" customWidth="1"/>
    <col min="15" max="15" width="15.7109375" style="6" customWidth="1"/>
    <col min="16" max="16" width="30.7109375" style="6" customWidth="1"/>
    <col min="17" max="17" width="15.7109375" style="6" customWidth="1"/>
    <col min="18" max="18" width="30.7109375" style="6" customWidth="1"/>
    <col min="19" max="19" width="15.7109375" style="6" customWidth="1"/>
    <col min="20" max="20" width="30.7109375" style="6" customWidth="1"/>
    <col min="21" max="21" width="15.7109375" style="6" customWidth="1"/>
    <col min="22" max="22" width="30.7109375" style="6" customWidth="1"/>
    <col min="23" max="23" width="15.7109375" style="6" customWidth="1"/>
    <col min="24" max="24" width="30.7109375" style="6" customWidth="1"/>
    <col min="25" max="25" width="15.7109375" style="6" customWidth="1"/>
    <col min="26" max="26" width="30.7109375" style="6" customWidth="1"/>
    <col min="27" max="27" width="15.7109375" style="6" customWidth="1"/>
    <col min="28" max="28" width="30.7109375" style="6" customWidth="1"/>
    <col min="29" max="29" width="15.7109375" style="6" customWidth="1"/>
    <col min="30" max="30" width="30.7109375" style="6" customWidth="1"/>
    <col min="31" max="31" width="15.7109375" style="6" customWidth="1"/>
    <col min="32" max="32" width="30.7109375" style="6" customWidth="1"/>
    <col min="33" max="33" width="15.7109375" style="6" customWidth="1"/>
    <col min="34" max="34" width="30.7109375" style="6" customWidth="1"/>
    <col min="35" max="35" width="15.7109375" style="5" customWidth="1"/>
    <col min="36" max="36" width="30.7109375" style="5" customWidth="1"/>
    <col min="37" max="37" width="15.7109375" style="5" customWidth="1"/>
    <col min="38" max="38" width="30.7109375" style="5" customWidth="1"/>
    <col min="39" max="39" width="15.7109375" style="5" customWidth="1"/>
    <col min="40" max="16384" width="11.42578125" style="5"/>
  </cols>
  <sheetData>
    <row r="1" spans="1:38" s="82" customFormat="1" ht="17.25" customHeight="1" x14ac:dyDescent="0.2">
      <c r="A1" s="132"/>
      <c r="B1" s="132"/>
      <c r="C1" s="132" t="s">
        <v>134</v>
      </c>
      <c r="D1" s="132"/>
      <c r="E1" s="132"/>
      <c r="F1" s="132"/>
      <c r="G1" s="132"/>
      <c r="H1" s="132"/>
      <c r="I1" s="132"/>
      <c r="J1" s="132"/>
      <c r="K1" s="132"/>
      <c r="L1" s="132"/>
      <c r="N1" s="133"/>
      <c r="O1" s="132" t="s">
        <v>134</v>
      </c>
      <c r="AA1" s="132" t="s">
        <v>134</v>
      </c>
      <c r="AG1" s="132"/>
    </row>
    <row r="2" spans="1:38" s="82" customFormat="1" ht="17.25" customHeight="1" x14ac:dyDescent="0.2">
      <c r="A2" s="132"/>
      <c r="B2" s="132"/>
      <c r="C2" s="132" t="s">
        <v>37</v>
      </c>
      <c r="D2" s="132"/>
      <c r="E2" s="132"/>
      <c r="F2" s="132"/>
      <c r="G2" s="132"/>
      <c r="H2" s="132"/>
      <c r="I2" s="132"/>
      <c r="J2" s="132"/>
      <c r="K2" s="132"/>
      <c r="L2" s="132"/>
      <c r="N2" s="133"/>
      <c r="O2" s="132" t="s">
        <v>37</v>
      </c>
      <c r="AA2" s="132" t="s">
        <v>37</v>
      </c>
      <c r="AG2" s="132"/>
    </row>
    <row r="3" spans="1:38" s="82" customFormat="1" ht="8.25" customHeight="1" x14ac:dyDescent="0.2">
      <c r="A3" s="4"/>
      <c r="B3" s="4"/>
      <c r="C3" s="4"/>
      <c r="D3" s="4"/>
      <c r="E3" s="4"/>
      <c r="F3" s="4"/>
      <c r="G3" s="4"/>
      <c r="H3" s="4"/>
      <c r="I3" s="4"/>
      <c r="J3" s="4"/>
      <c r="K3" s="4"/>
      <c r="L3" s="4"/>
      <c r="N3" s="4"/>
      <c r="O3" s="4"/>
      <c r="P3" s="4"/>
      <c r="Q3" s="4"/>
      <c r="R3" s="4"/>
      <c r="S3" s="4"/>
      <c r="T3" s="4"/>
      <c r="U3" s="4"/>
      <c r="V3" s="4"/>
      <c r="X3" s="4"/>
      <c r="Y3" s="4"/>
      <c r="Z3" s="4"/>
      <c r="AA3" s="4"/>
      <c r="AB3" s="4"/>
      <c r="AC3" s="4"/>
      <c r="AD3" s="4"/>
      <c r="AE3" s="4"/>
      <c r="AF3" s="4"/>
      <c r="AG3" s="4"/>
      <c r="AH3" s="4"/>
    </row>
    <row r="4" spans="1:38" s="82" customFormat="1" ht="17.25" customHeight="1" x14ac:dyDescent="0.2">
      <c r="A4" s="132"/>
      <c r="B4" s="132"/>
      <c r="C4" s="132" t="s">
        <v>65</v>
      </c>
      <c r="D4" s="132"/>
      <c r="E4" s="132"/>
      <c r="F4" s="132"/>
      <c r="G4" s="132"/>
      <c r="H4" s="132"/>
      <c r="I4" s="132"/>
      <c r="J4" s="132"/>
      <c r="K4" s="132"/>
      <c r="L4" s="132"/>
      <c r="N4" s="134"/>
      <c r="O4" s="132" t="s">
        <v>65</v>
      </c>
      <c r="AA4" s="132" t="s">
        <v>65</v>
      </c>
      <c r="AG4" s="132"/>
    </row>
    <row r="5" spans="1:38" s="82" customFormat="1" ht="16.5" customHeight="1" x14ac:dyDescent="0.2">
      <c r="A5" s="132"/>
      <c r="B5" s="132"/>
      <c r="C5" s="132" t="s">
        <v>124</v>
      </c>
      <c r="D5" s="132"/>
      <c r="E5" s="132"/>
      <c r="F5" s="132"/>
      <c r="G5" s="132"/>
      <c r="H5" s="132"/>
      <c r="I5" s="132"/>
      <c r="J5" s="132"/>
      <c r="K5" s="132"/>
      <c r="L5" s="132"/>
      <c r="N5" s="135"/>
      <c r="O5" s="132" t="s">
        <v>124</v>
      </c>
      <c r="AA5" s="132" t="s">
        <v>124</v>
      </c>
      <c r="AG5" s="132"/>
    </row>
    <row r="6" spans="1:38" s="82" customFormat="1" ht="9.75" customHeight="1" x14ac:dyDescent="0.2">
      <c r="A6" s="4"/>
      <c r="B6" s="4"/>
      <c r="C6" s="4"/>
      <c r="D6" s="4"/>
      <c r="E6" s="4"/>
      <c r="F6" s="4"/>
      <c r="G6" s="4"/>
      <c r="H6" s="4"/>
      <c r="I6" s="4"/>
      <c r="J6" s="4"/>
      <c r="K6" s="4"/>
      <c r="L6" s="4"/>
      <c r="N6" s="4"/>
      <c r="O6" s="4"/>
      <c r="P6" s="4"/>
      <c r="Q6" s="4"/>
      <c r="R6" s="4"/>
      <c r="S6" s="4"/>
      <c r="T6" s="4"/>
      <c r="U6" s="4"/>
      <c r="V6" s="4"/>
      <c r="X6" s="4"/>
      <c r="Y6" s="4"/>
      <c r="Z6" s="4"/>
      <c r="AA6" s="4"/>
      <c r="AB6" s="4"/>
      <c r="AC6" s="4"/>
      <c r="AD6" s="4"/>
      <c r="AE6" s="4"/>
      <c r="AF6" s="4"/>
      <c r="AG6" s="4"/>
      <c r="AH6" s="4"/>
    </row>
    <row r="7" spans="1:38" s="82" customFormat="1" ht="45.75" customHeight="1" x14ac:dyDescent="0.2">
      <c r="A7" s="131"/>
      <c r="B7" s="131"/>
      <c r="C7" s="131" t="s">
        <v>123</v>
      </c>
      <c r="D7" s="131"/>
      <c r="E7" s="131"/>
      <c r="F7" s="131"/>
      <c r="G7" s="131"/>
      <c r="H7" s="131"/>
      <c r="I7" s="131"/>
      <c r="J7" s="131"/>
      <c r="K7" s="131"/>
      <c r="L7" s="131"/>
      <c r="N7" s="131"/>
      <c r="O7" s="131" t="s">
        <v>123</v>
      </c>
      <c r="AA7" s="131" t="s">
        <v>123</v>
      </c>
      <c r="AG7" s="131"/>
    </row>
    <row r="8" spans="1:38" s="82" customFormat="1" ht="15.75" x14ac:dyDescent="0.2">
      <c r="A8" s="131"/>
      <c r="B8" s="131"/>
      <c r="C8" s="130"/>
      <c r="D8" s="130"/>
      <c r="E8" s="130"/>
      <c r="F8" s="130"/>
      <c r="G8" s="130"/>
      <c r="H8" s="130"/>
      <c r="I8" s="130"/>
      <c r="J8" s="130"/>
      <c r="K8" s="130"/>
      <c r="L8" s="130"/>
      <c r="M8" s="130"/>
      <c r="N8" s="130"/>
      <c r="O8" s="130"/>
    </row>
    <row r="9" spans="1:38" x14ac:dyDescent="0.2">
      <c r="A9" s="595" t="s">
        <v>2</v>
      </c>
      <c r="B9" s="595" t="s">
        <v>66</v>
      </c>
      <c r="C9" s="598">
        <v>1</v>
      </c>
      <c r="D9" s="598"/>
      <c r="E9" s="598">
        <v>2</v>
      </c>
      <c r="F9" s="598"/>
      <c r="G9" s="598">
        <v>3</v>
      </c>
      <c r="H9" s="598"/>
      <c r="I9" s="598">
        <v>4</v>
      </c>
      <c r="J9" s="598"/>
      <c r="K9" s="598">
        <v>5</v>
      </c>
      <c r="L9" s="598"/>
      <c r="M9" s="598">
        <v>6</v>
      </c>
      <c r="N9" s="598"/>
      <c r="O9" s="598">
        <v>7</v>
      </c>
      <c r="P9" s="598"/>
      <c r="Q9" s="598">
        <v>8</v>
      </c>
      <c r="R9" s="598"/>
      <c r="S9" s="598">
        <v>9</v>
      </c>
      <c r="T9" s="598"/>
      <c r="U9" s="598">
        <v>10</v>
      </c>
      <c r="V9" s="598"/>
      <c r="W9" s="598">
        <v>11</v>
      </c>
      <c r="X9" s="598"/>
      <c r="Y9" s="598">
        <v>12</v>
      </c>
      <c r="Z9" s="598"/>
      <c r="AA9" s="598">
        <v>13</v>
      </c>
      <c r="AB9" s="598"/>
      <c r="AC9" s="598">
        <v>14</v>
      </c>
      <c r="AD9" s="598"/>
      <c r="AE9" s="598">
        <v>15</v>
      </c>
      <c r="AF9" s="598"/>
      <c r="AG9" s="594">
        <v>16</v>
      </c>
      <c r="AH9" s="594"/>
      <c r="AI9" s="594"/>
      <c r="AJ9" s="594"/>
      <c r="AK9" s="594"/>
      <c r="AL9" s="594"/>
    </row>
    <row r="10" spans="1:38" ht="39.950000000000003" customHeight="1" x14ac:dyDescent="0.2">
      <c r="A10" s="596"/>
      <c r="B10" s="597"/>
      <c r="C10" s="600" t="s">
        <v>41</v>
      </c>
      <c r="D10" s="600"/>
      <c r="E10" s="600" t="s">
        <v>42</v>
      </c>
      <c r="F10" s="600"/>
      <c r="G10" s="600" t="s">
        <v>43</v>
      </c>
      <c r="H10" s="600"/>
      <c r="I10" s="600" t="s">
        <v>44</v>
      </c>
      <c r="J10" s="600"/>
      <c r="K10" s="600" t="s">
        <v>45</v>
      </c>
      <c r="L10" s="600"/>
      <c r="M10" s="600" t="s">
        <v>46</v>
      </c>
      <c r="N10" s="600"/>
      <c r="O10" s="606" t="s">
        <v>47</v>
      </c>
      <c r="P10" s="607"/>
      <c r="Q10" s="606" t="s">
        <v>48</v>
      </c>
      <c r="R10" s="607"/>
      <c r="S10" s="606" t="s">
        <v>49</v>
      </c>
      <c r="T10" s="607"/>
      <c r="U10" s="600" t="s">
        <v>50</v>
      </c>
      <c r="V10" s="600"/>
      <c r="W10" s="600" t="s">
        <v>51</v>
      </c>
      <c r="X10" s="600"/>
      <c r="Y10" s="600" t="s">
        <v>52</v>
      </c>
      <c r="Z10" s="600"/>
      <c r="AA10" s="600" t="s">
        <v>53</v>
      </c>
      <c r="AB10" s="600"/>
      <c r="AC10" s="600" t="s">
        <v>54</v>
      </c>
      <c r="AD10" s="600"/>
      <c r="AE10" s="600" t="s">
        <v>55</v>
      </c>
      <c r="AF10" s="600"/>
      <c r="AG10" s="599" t="s">
        <v>56</v>
      </c>
      <c r="AH10" s="599"/>
      <c r="AI10" s="599"/>
      <c r="AJ10" s="599"/>
      <c r="AK10" s="599"/>
      <c r="AL10" s="599"/>
    </row>
    <row r="11" spans="1:38" ht="39.950000000000003" customHeight="1" x14ac:dyDescent="0.2">
      <c r="A11" s="597"/>
      <c r="B11" s="76" t="s">
        <v>0</v>
      </c>
      <c r="C11" s="49" t="s">
        <v>1</v>
      </c>
      <c r="D11" s="125" t="s">
        <v>5</v>
      </c>
      <c r="E11" s="43" t="s">
        <v>1</v>
      </c>
      <c r="F11" s="42" t="s">
        <v>5</v>
      </c>
      <c r="G11" s="43" t="s">
        <v>1</v>
      </c>
      <c r="H11" s="42" t="s">
        <v>5</v>
      </c>
      <c r="I11" s="43" t="s">
        <v>1</v>
      </c>
      <c r="J11" s="42" t="s">
        <v>5</v>
      </c>
      <c r="K11" s="43" t="s">
        <v>1</v>
      </c>
      <c r="L11" s="42" t="s">
        <v>5</v>
      </c>
      <c r="M11" s="43" t="s">
        <v>1</v>
      </c>
      <c r="N11" s="42" t="s">
        <v>5</v>
      </c>
      <c r="O11" s="43" t="s">
        <v>1</v>
      </c>
      <c r="P11" s="42" t="s">
        <v>5</v>
      </c>
      <c r="Q11" s="43" t="s">
        <v>1</v>
      </c>
      <c r="R11" s="42" t="s">
        <v>5</v>
      </c>
      <c r="S11" s="43" t="s">
        <v>1</v>
      </c>
      <c r="T11" s="42" t="s">
        <v>5</v>
      </c>
      <c r="U11" s="43" t="s">
        <v>1</v>
      </c>
      <c r="V11" s="42" t="s">
        <v>5</v>
      </c>
      <c r="W11" s="43" t="s">
        <v>1</v>
      </c>
      <c r="X11" s="42" t="s">
        <v>5</v>
      </c>
      <c r="Y11" s="43" t="s">
        <v>1</v>
      </c>
      <c r="Z11" s="42" t="s">
        <v>5</v>
      </c>
      <c r="AA11" s="43" t="s">
        <v>1</v>
      </c>
      <c r="AB11" s="42" t="s">
        <v>5</v>
      </c>
      <c r="AC11" s="43" t="s">
        <v>1</v>
      </c>
      <c r="AD11" s="42" t="s">
        <v>5</v>
      </c>
      <c r="AE11" s="43" t="s">
        <v>1</v>
      </c>
      <c r="AF11" s="42" t="s">
        <v>5</v>
      </c>
      <c r="AG11" s="43" t="s">
        <v>1</v>
      </c>
      <c r="AH11" s="42" t="s">
        <v>5</v>
      </c>
      <c r="AI11" s="76"/>
      <c r="AJ11" s="125"/>
      <c r="AK11" s="76"/>
      <c r="AL11" s="125"/>
    </row>
    <row r="12" spans="1:38" ht="24.95" customHeight="1" x14ac:dyDescent="0.2">
      <c r="A12" s="76">
        <v>4.5999999999999996</v>
      </c>
      <c r="B12" s="136" t="s">
        <v>135</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38" ht="24.95" customHeight="1" x14ac:dyDescent="0.2">
      <c r="A13" s="126" t="s">
        <v>125</v>
      </c>
      <c r="B13" s="140" t="s">
        <v>29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row>
    <row r="14" spans="1:38" s="82" customFormat="1" ht="51.75" customHeight="1" x14ac:dyDescent="0.2">
      <c r="A14" s="75"/>
      <c r="B14" s="37" t="s">
        <v>112</v>
      </c>
      <c r="C14" s="74" t="s">
        <v>114</v>
      </c>
      <c r="D14" s="13">
        <f>+'VTE-PFM'!G6</f>
        <v>7243957353</v>
      </c>
      <c r="E14" s="13" t="s">
        <v>115</v>
      </c>
      <c r="F14" s="45">
        <f>+'VTE-PFM'!K6</f>
        <v>13538911665</v>
      </c>
      <c r="G14" s="74" t="s">
        <v>114</v>
      </c>
      <c r="H14" s="13"/>
      <c r="I14" s="74" t="s">
        <v>114</v>
      </c>
      <c r="J14" s="13">
        <f>+'VTE-PFM'!O6</f>
        <v>6348645252</v>
      </c>
      <c r="K14" s="74" t="s">
        <v>114</v>
      </c>
      <c r="L14" s="13">
        <f>+'VTE-PFM'!S6</f>
        <v>7394615006</v>
      </c>
      <c r="M14" s="74" t="s">
        <v>115</v>
      </c>
      <c r="N14" s="13">
        <f>+'VTE-PFM'!W6</f>
        <v>10634271468</v>
      </c>
      <c r="O14" s="74" t="s">
        <v>115</v>
      </c>
      <c r="P14" s="13">
        <f>+'VTE-PFM'!AA6</f>
        <v>13274119987</v>
      </c>
      <c r="Q14" s="74" t="s">
        <v>115</v>
      </c>
      <c r="R14" s="13">
        <f>+'VTE-PFM'!AE6</f>
        <v>10869035722</v>
      </c>
      <c r="S14" s="74" t="s">
        <v>115</v>
      </c>
      <c r="T14" s="13">
        <f>+'VTE-PFM'!AI6</f>
        <v>13966555558</v>
      </c>
      <c r="U14" s="74" t="s">
        <v>115</v>
      </c>
      <c r="V14" s="13">
        <f>+'VTE-PFM'!AM6</f>
        <v>17192792437</v>
      </c>
      <c r="W14" s="74" t="s">
        <v>114</v>
      </c>
      <c r="X14" s="13">
        <f>+'VTE-PFM'!AQ6</f>
        <v>8613296829</v>
      </c>
      <c r="Y14" s="74" t="s">
        <v>115</v>
      </c>
      <c r="Z14" s="13">
        <f>+'VTE-PFM'!AU6</f>
        <v>14755427362</v>
      </c>
      <c r="AA14" s="74" t="s">
        <v>114</v>
      </c>
      <c r="AB14" s="13">
        <f>+'VTE-PFM'!AY6</f>
        <v>7702295164</v>
      </c>
      <c r="AC14" s="74" t="s">
        <v>115</v>
      </c>
      <c r="AD14" s="13">
        <f>+'VTE-PFM'!BC6</f>
        <v>11242920937</v>
      </c>
      <c r="AE14" s="74" t="s">
        <v>115</v>
      </c>
      <c r="AF14" s="13">
        <f>+'VTE-PFM'!BG6</f>
        <v>10784820343</v>
      </c>
      <c r="AG14" s="74" t="s">
        <v>114</v>
      </c>
      <c r="AH14" s="13">
        <f>+'VTE-PFM'!BK6</f>
        <v>7865871275</v>
      </c>
      <c r="AI14" s="125"/>
      <c r="AJ14" s="13"/>
      <c r="AK14" s="125"/>
      <c r="AL14" s="13"/>
    </row>
    <row r="15" spans="1:38" s="82" customFormat="1" ht="73.5" customHeight="1" x14ac:dyDescent="0.2">
      <c r="A15" s="75"/>
      <c r="B15" s="40" t="s">
        <v>111</v>
      </c>
      <c r="C15" s="13" t="s">
        <v>115</v>
      </c>
      <c r="D15" s="13">
        <f>+'VTE-PFM'!G7</f>
        <v>736865065</v>
      </c>
      <c r="E15" s="13" t="s">
        <v>115</v>
      </c>
      <c r="F15" s="45">
        <f>+'VTE-PFM'!K7</f>
        <v>1526639811</v>
      </c>
      <c r="G15" s="74" t="s">
        <v>114</v>
      </c>
      <c r="H15" s="13"/>
      <c r="I15" s="74" t="s">
        <v>114</v>
      </c>
      <c r="J15" s="13">
        <f>+'VTE-PFM'!O7</f>
        <v>580771254</v>
      </c>
      <c r="K15" s="74" t="s">
        <v>115</v>
      </c>
      <c r="L15" s="13">
        <f>+'VTE-PFM'!S7</f>
        <v>994912393</v>
      </c>
      <c r="M15" s="74" t="s">
        <v>115</v>
      </c>
      <c r="N15" s="13">
        <f>+'VTE-PFM'!W7</f>
        <v>830780543</v>
      </c>
      <c r="O15" s="74" t="s">
        <v>115</v>
      </c>
      <c r="P15" s="13">
        <f>+'VTE-PFM'!AA7</f>
        <v>1189777399</v>
      </c>
      <c r="Q15" s="74" t="s">
        <v>115</v>
      </c>
      <c r="R15" s="13">
        <f>+'VTE-PFM'!AE7</f>
        <v>1072500532</v>
      </c>
      <c r="S15" s="74" t="s">
        <v>115</v>
      </c>
      <c r="T15" s="13">
        <f>+'VTE-PFM'!AI7</f>
        <v>1159025141</v>
      </c>
      <c r="U15" s="74" t="s">
        <v>115</v>
      </c>
      <c r="V15" s="13">
        <f>+'VTE-PFM'!AM7</f>
        <v>897048086</v>
      </c>
      <c r="W15" s="74" t="s">
        <v>115</v>
      </c>
      <c r="X15" s="13">
        <f>+'VTE-PFM'!AQ7</f>
        <v>996868308</v>
      </c>
      <c r="Y15" s="74" t="s">
        <v>115</v>
      </c>
      <c r="Z15" s="13">
        <f>+'VTE-PFM'!AU7</f>
        <v>1277462731</v>
      </c>
      <c r="AA15" s="74" t="s">
        <v>115</v>
      </c>
      <c r="AB15" s="13">
        <f>+'VTE-PFM'!AY7</f>
        <v>967473022</v>
      </c>
      <c r="AC15" s="74" t="s">
        <v>115</v>
      </c>
      <c r="AD15" s="13">
        <f>+'VTE-PFM'!BC7</f>
        <v>941646240</v>
      </c>
      <c r="AE15" s="74" t="s">
        <v>115</v>
      </c>
      <c r="AF15" s="13">
        <f>+'VTE-PFM'!BG7</f>
        <v>1009197414</v>
      </c>
      <c r="AG15" s="74" t="s">
        <v>114</v>
      </c>
      <c r="AH15" s="13">
        <f>+'VTE-PFM'!BK7</f>
        <v>497075584</v>
      </c>
      <c r="AI15" s="125"/>
      <c r="AJ15" s="12"/>
      <c r="AK15" s="125"/>
      <c r="AL15" s="12"/>
    </row>
    <row r="16" spans="1:38" ht="65.25" customHeight="1" x14ac:dyDescent="0.2">
      <c r="A16" s="75"/>
      <c r="B16" s="38" t="s">
        <v>121</v>
      </c>
      <c r="C16" s="13" t="s">
        <v>115</v>
      </c>
      <c r="D16" s="49" t="s">
        <v>4</v>
      </c>
      <c r="E16" s="13" t="s">
        <v>115</v>
      </c>
      <c r="F16" s="67" t="s">
        <v>4</v>
      </c>
      <c r="G16" s="67" t="s">
        <v>114</v>
      </c>
      <c r="H16" s="60"/>
      <c r="I16" s="62" t="s">
        <v>115</v>
      </c>
      <c r="J16" s="62" t="s">
        <v>4</v>
      </c>
      <c r="K16" s="70" t="s">
        <v>115</v>
      </c>
      <c r="L16" s="70" t="s">
        <v>4</v>
      </c>
      <c r="M16" s="52" t="s">
        <v>115</v>
      </c>
      <c r="N16" s="76" t="s">
        <v>4</v>
      </c>
      <c r="O16" s="46" t="s">
        <v>115</v>
      </c>
      <c r="P16" s="46" t="s">
        <v>4</v>
      </c>
      <c r="Q16" s="53" t="s">
        <v>115</v>
      </c>
      <c r="R16" s="264" t="s">
        <v>4</v>
      </c>
      <c r="S16" s="17" t="s">
        <v>115</v>
      </c>
      <c r="T16" s="62" t="s">
        <v>4</v>
      </c>
      <c r="U16" s="262" t="s">
        <v>115</v>
      </c>
      <c r="V16" s="262" t="s">
        <v>4</v>
      </c>
      <c r="W16" s="262" t="s">
        <v>115</v>
      </c>
      <c r="X16" s="262" t="s">
        <v>4</v>
      </c>
      <c r="Y16" s="42" t="s">
        <v>115</v>
      </c>
      <c r="Z16" s="42" t="s">
        <v>4</v>
      </c>
      <c r="AA16" s="17" t="s">
        <v>115</v>
      </c>
      <c r="AB16" s="63" t="s">
        <v>4</v>
      </c>
      <c r="AC16" s="71" t="s">
        <v>115</v>
      </c>
      <c r="AD16" s="76" t="s">
        <v>4</v>
      </c>
      <c r="AE16" s="71" t="s">
        <v>115</v>
      </c>
      <c r="AF16" s="42" t="s">
        <v>4</v>
      </c>
      <c r="AG16" s="42" t="s">
        <v>115</v>
      </c>
      <c r="AH16" s="264" t="s">
        <v>4</v>
      </c>
      <c r="AI16" s="125"/>
      <c r="AJ16" s="125"/>
      <c r="AK16" s="125"/>
      <c r="AL16" s="125"/>
    </row>
    <row r="17" spans="1:38" ht="38.25" x14ac:dyDescent="0.2">
      <c r="A17" s="75"/>
      <c r="B17" s="38" t="s">
        <v>113</v>
      </c>
      <c r="C17" s="65" t="s">
        <v>115</v>
      </c>
      <c r="D17" s="49" t="s">
        <v>4</v>
      </c>
      <c r="E17" s="13" t="s">
        <v>114</v>
      </c>
      <c r="F17" s="59" t="s">
        <v>4</v>
      </c>
      <c r="G17" s="67" t="s">
        <v>114</v>
      </c>
      <c r="H17" s="60"/>
      <c r="I17" s="62" t="s">
        <v>114</v>
      </c>
      <c r="J17" s="125" t="s">
        <v>4</v>
      </c>
      <c r="K17" s="70" t="s">
        <v>115</v>
      </c>
      <c r="L17" s="70" t="s">
        <v>4</v>
      </c>
      <c r="M17" s="52" t="s">
        <v>115</v>
      </c>
      <c r="N17" s="76" t="s">
        <v>4</v>
      </c>
      <c r="O17" s="46" t="s">
        <v>115</v>
      </c>
      <c r="P17" s="46" t="s">
        <v>4</v>
      </c>
      <c r="Q17" s="53" t="s">
        <v>115</v>
      </c>
      <c r="R17" s="264" t="s">
        <v>4</v>
      </c>
      <c r="S17" s="13" t="s">
        <v>114</v>
      </c>
      <c r="T17" s="62" t="s">
        <v>4</v>
      </c>
      <c r="U17" s="64" t="s">
        <v>114</v>
      </c>
      <c r="V17" s="13" t="s">
        <v>4</v>
      </c>
      <c r="W17" s="262" t="s">
        <v>115</v>
      </c>
      <c r="X17" s="262" t="s">
        <v>4</v>
      </c>
      <c r="Y17" s="42" t="s">
        <v>115</v>
      </c>
      <c r="Z17" s="42" t="s">
        <v>4</v>
      </c>
      <c r="AA17" s="13" t="s">
        <v>114</v>
      </c>
      <c r="AB17" s="63" t="s">
        <v>4</v>
      </c>
      <c r="AC17" s="71" t="s">
        <v>115</v>
      </c>
      <c r="AD17" s="76" t="s">
        <v>4</v>
      </c>
      <c r="AE17" s="71" t="s">
        <v>115</v>
      </c>
      <c r="AF17" s="71" t="s">
        <v>4</v>
      </c>
      <c r="AG17" s="42" t="s">
        <v>114</v>
      </c>
      <c r="AH17" s="264" t="s">
        <v>4</v>
      </c>
      <c r="AI17" s="125"/>
      <c r="AJ17" s="125"/>
      <c r="AK17" s="125"/>
      <c r="AL17" s="125"/>
    </row>
    <row r="18" spans="1:38" ht="170.25" customHeight="1" x14ac:dyDescent="0.2">
      <c r="A18" s="127"/>
      <c r="B18" s="38" t="s">
        <v>857</v>
      </c>
      <c r="C18" s="612" t="s">
        <v>858</v>
      </c>
      <c r="D18" s="613"/>
      <c r="E18" s="612" t="s">
        <v>853</v>
      </c>
      <c r="F18" s="613"/>
      <c r="G18" s="610" t="s">
        <v>815</v>
      </c>
      <c r="H18" s="611"/>
      <c r="I18" s="614" t="s">
        <v>122</v>
      </c>
      <c r="J18" s="615"/>
      <c r="K18" s="614" t="s">
        <v>120</v>
      </c>
      <c r="L18" s="615"/>
      <c r="M18" s="610" t="s">
        <v>4</v>
      </c>
      <c r="N18" s="611"/>
      <c r="O18" s="616" t="s">
        <v>4</v>
      </c>
      <c r="P18" s="617"/>
      <c r="Q18" s="614" t="s">
        <v>895</v>
      </c>
      <c r="R18" s="615"/>
      <c r="S18" s="612" t="s">
        <v>897</v>
      </c>
      <c r="T18" s="613"/>
      <c r="U18" s="616" t="s">
        <v>899</v>
      </c>
      <c r="V18" s="617"/>
      <c r="W18" s="612" t="s">
        <v>901</v>
      </c>
      <c r="X18" s="613"/>
      <c r="Y18" s="616" t="s">
        <v>4</v>
      </c>
      <c r="Z18" s="617"/>
      <c r="AA18" s="612" t="s">
        <v>902</v>
      </c>
      <c r="AB18" s="613"/>
      <c r="AC18" s="616" t="s">
        <v>4</v>
      </c>
      <c r="AD18" s="617"/>
      <c r="AE18" s="616" t="s">
        <v>4</v>
      </c>
      <c r="AF18" s="617"/>
      <c r="AG18" s="614" t="s">
        <v>908</v>
      </c>
      <c r="AH18" s="615"/>
      <c r="AI18" s="125"/>
      <c r="AJ18" s="125"/>
      <c r="AK18" s="125"/>
      <c r="AL18" s="125"/>
    </row>
    <row r="19" spans="1:38" ht="24.95" customHeight="1" x14ac:dyDescent="0.2">
      <c r="A19" s="76">
        <v>4.7</v>
      </c>
      <c r="B19" s="39" t="s">
        <v>39</v>
      </c>
      <c r="C19" s="57" t="s">
        <v>115</v>
      </c>
      <c r="D19" s="57" t="s">
        <v>4</v>
      </c>
      <c r="E19" s="58" t="s">
        <v>115</v>
      </c>
      <c r="F19" s="58" t="s">
        <v>4</v>
      </c>
      <c r="G19" s="76" t="s">
        <v>114</v>
      </c>
      <c r="H19" s="264" t="s">
        <v>815</v>
      </c>
      <c r="I19" s="61" t="s">
        <v>115</v>
      </c>
      <c r="J19" s="61" t="s">
        <v>4</v>
      </c>
      <c r="K19" s="69" t="s">
        <v>115</v>
      </c>
      <c r="L19" s="70" t="s">
        <v>4</v>
      </c>
      <c r="M19" s="51" t="s">
        <v>115</v>
      </c>
      <c r="N19" s="51" t="s">
        <v>4</v>
      </c>
      <c r="O19" s="47" t="s">
        <v>115</v>
      </c>
      <c r="P19" s="43" t="s">
        <v>4</v>
      </c>
      <c r="Q19" s="53" t="s">
        <v>115</v>
      </c>
      <c r="R19" s="53" t="s">
        <v>4</v>
      </c>
      <c r="S19" s="61" t="s">
        <v>115</v>
      </c>
      <c r="T19" s="61" t="s">
        <v>4</v>
      </c>
      <c r="U19" s="64"/>
      <c r="V19" s="64"/>
      <c r="W19" s="70" t="s">
        <v>115</v>
      </c>
      <c r="X19" s="70" t="s">
        <v>707</v>
      </c>
      <c r="Y19" s="43" t="s">
        <v>115</v>
      </c>
      <c r="Z19" s="43" t="s">
        <v>4</v>
      </c>
      <c r="AA19" s="76" t="s">
        <v>115</v>
      </c>
      <c r="AB19" s="76" t="s">
        <v>4</v>
      </c>
      <c r="AC19" s="76" t="s">
        <v>115</v>
      </c>
      <c r="AD19" s="76" t="s">
        <v>4</v>
      </c>
      <c r="AE19" s="76" t="s">
        <v>115</v>
      </c>
      <c r="AF19" s="76" t="s">
        <v>4</v>
      </c>
      <c r="AG19" s="76" t="s">
        <v>115</v>
      </c>
      <c r="AH19" s="76" t="s">
        <v>4</v>
      </c>
      <c r="AI19" s="11"/>
      <c r="AJ19" s="76"/>
      <c r="AK19" s="11"/>
      <c r="AL19" s="76"/>
    </row>
    <row r="20" spans="1:38" ht="24.95" customHeight="1" x14ac:dyDescent="0.2">
      <c r="A20" s="126">
        <v>4.8</v>
      </c>
      <c r="B20" s="137" t="s">
        <v>30</v>
      </c>
      <c r="C20" s="138"/>
      <c r="D20" s="138"/>
      <c r="E20" s="138"/>
      <c r="F20" s="138"/>
      <c r="G20" s="138"/>
      <c r="H20" s="138"/>
      <c r="I20" s="138"/>
      <c r="J20" s="138"/>
      <c r="K20" s="139"/>
      <c r="L20" s="138"/>
      <c r="M20" s="139"/>
      <c r="N20" s="138"/>
      <c r="O20" s="139"/>
      <c r="P20" s="138"/>
      <c r="Q20" s="139"/>
      <c r="R20" s="138"/>
      <c r="S20" s="139"/>
      <c r="T20" s="138"/>
      <c r="U20" s="139"/>
      <c r="V20" s="138"/>
      <c r="W20" s="139"/>
      <c r="X20" s="138"/>
      <c r="Y20" s="139"/>
      <c r="Z20" s="138"/>
      <c r="AA20" s="139"/>
      <c r="AB20" s="138"/>
      <c r="AC20" s="139"/>
      <c r="AD20" s="138"/>
      <c r="AE20" s="139"/>
      <c r="AF20" s="138"/>
      <c r="AG20" s="139"/>
      <c r="AH20" s="138"/>
      <c r="AI20" s="139"/>
      <c r="AJ20" s="138"/>
      <c r="AK20" s="139"/>
      <c r="AL20" s="138"/>
    </row>
    <row r="21" spans="1:38" ht="178.5" x14ac:dyDescent="0.2">
      <c r="A21" s="75"/>
      <c r="B21" s="37" t="s">
        <v>116</v>
      </c>
      <c r="C21" s="48" t="s">
        <v>115</v>
      </c>
      <c r="D21" s="48" t="s">
        <v>827</v>
      </c>
      <c r="E21" s="44" t="s">
        <v>115</v>
      </c>
      <c r="F21" s="253" t="s">
        <v>817</v>
      </c>
      <c r="G21" s="54" t="s">
        <v>114</v>
      </c>
      <c r="H21" s="66" t="s">
        <v>815</v>
      </c>
      <c r="I21" s="42" t="s">
        <v>115</v>
      </c>
      <c r="J21" s="253" t="s">
        <v>820</v>
      </c>
      <c r="K21" s="69" t="s">
        <v>114</v>
      </c>
      <c r="L21" s="69" t="s">
        <v>823</v>
      </c>
      <c r="M21" s="125" t="s">
        <v>115</v>
      </c>
      <c r="N21" s="125" t="s">
        <v>890</v>
      </c>
      <c r="O21" s="125" t="s">
        <v>115</v>
      </c>
      <c r="P21" s="125" t="s">
        <v>828</v>
      </c>
      <c r="Q21" s="125" t="s">
        <v>115</v>
      </c>
      <c r="R21" s="125" t="s">
        <v>835</v>
      </c>
      <c r="S21" s="125" t="s">
        <v>115</v>
      </c>
      <c r="T21" s="125" t="s">
        <v>833</v>
      </c>
      <c r="U21" s="125" t="s">
        <v>115</v>
      </c>
      <c r="V21" s="253" t="s">
        <v>900</v>
      </c>
      <c r="W21" s="125" t="s">
        <v>114</v>
      </c>
      <c r="X21" s="253" t="s">
        <v>906</v>
      </c>
      <c r="Y21" s="125" t="s">
        <v>114</v>
      </c>
      <c r="Z21" s="253" t="s">
        <v>839</v>
      </c>
      <c r="AA21" s="125" t="s">
        <v>114</v>
      </c>
      <c r="AB21" s="253" t="s">
        <v>903</v>
      </c>
      <c r="AC21" s="125" t="s">
        <v>115</v>
      </c>
      <c r="AD21" s="253" t="s">
        <v>837</v>
      </c>
      <c r="AE21" s="125" t="s">
        <v>115</v>
      </c>
      <c r="AF21" s="253" t="s">
        <v>834</v>
      </c>
      <c r="AG21" s="125" t="s">
        <v>114</v>
      </c>
      <c r="AH21" s="253" t="s">
        <v>909</v>
      </c>
      <c r="AI21" s="125"/>
      <c r="AJ21" s="125"/>
      <c r="AK21" s="125"/>
      <c r="AL21" s="125"/>
    </row>
    <row r="22" spans="1:38" ht="229.5" x14ac:dyDescent="0.2">
      <c r="A22" s="75"/>
      <c r="B22" s="37" t="s">
        <v>117</v>
      </c>
      <c r="C22" s="48" t="s">
        <v>115</v>
      </c>
      <c r="D22" s="253" t="s">
        <v>816</v>
      </c>
      <c r="E22" s="44" t="s">
        <v>115</v>
      </c>
      <c r="F22" s="253" t="s">
        <v>818</v>
      </c>
      <c r="G22" s="54" t="s">
        <v>114</v>
      </c>
      <c r="H22" s="253" t="s">
        <v>815</v>
      </c>
      <c r="I22" s="42" t="s">
        <v>114</v>
      </c>
      <c r="J22" s="68" t="s">
        <v>1048</v>
      </c>
      <c r="K22" s="69" t="s">
        <v>114</v>
      </c>
      <c r="L22" s="253" t="s">
        <v>824</v>
      </c>
      <c r="M22" s="125" t="s">
        <v>114</v>
      </c>
      <c r="N22" s="253" t="s">
        <v>826</v>
      </c>
      <c r="O22" s="125" t="s">
        <v>115</v>
      </c>
      <c r="P22" s="125" t="s">
        <v>891</v>
      </c>
      <c r="Q22" s="253" t="s">
        <v>114</v>
      </c>
      <c r="R22" s="253" t="s">
        <v>836</v>
      </c>
      <c r="S22" s="125" t="s">
        <v>114</v>
      </c>
      <c r="T22" s="253" t="s">
        <v>840</v>
      </c>
      <c r="U22" s="125" t="s">
        <v>115</v>
      </c>
      <c r="V22" s="253" t="s">
        <v>900</v>
      </c>
      <c r="W22" s="125" t="s">
        <v>114</v>
      </c>
      <c r="X22" s="253" t="s">
        <v>1049</v>
      </c>
      <c r="Y22" s="125" t="s">
        <v>114</v>
      </c>
      <c r="Z22" s="253" t="s">
        <v>1050</v>
      </c>
      <c r="AA22" s="253" t="s">
        <v>114</v>
      </c>
      <c r="AB22" s="253" t="s">
        <v>1051</v>
      </c>
      <c r="AC22" s="125" t="s">
        <v>114</v>
      </c>
      <c r="AD22" s="253" t="s">
        <v>838</v>
      </c>
      <c r="AE22" s="125" t="s">
        <v>115</v>
      </c>
      <c r="AF22" s="253" t="s">
        <v>834</v>
      </c>
      <c r="AG22" s="125" t="s">
        <v>114</v>
      </c>
      <c r="AH22" s="125" t="s">
        <v>1052</v>
      </c>
      <c r="AI22" s="125"/>
      <c r="AJ22" s="125"/>
      <c r="AK22" s="125"/>
      <c r="AL22" s="125"/>
    </row>
    <row r="23" spans="1:38" ht="127.5" x14ac:dyDescent="0.2">
      <c r="A23" s="75"/>
      <c r="B23" s="37" t="s">
        <v>118</v>
      </c>
      <c r="C23" s="125" t="s">
        <v>115</v>
      </c>
      <c r="D23" s="253" t="s">
        <v>850</v>
      </c>
      <c r="E23" s="125" t="s">
        <v>115</v>
      </c>
      <c r="F23" s="253" t="s">
        <v>819</v>
      </c>
      <c r="G23" s="253" t="s">
        <v>114</v>
      </c>
      <c r="H23" s="253" t="s">
        <v>815</v>
      </c>
      <c r="I23" s="125" t="s">
        <v>114</v>
      </c>
      <c r="J23" s="125" t="s">
        <v>821</v>
      </c>
      <c r="K23" s="125" t="s">
        <v>114</v>
      </c>
      <c r="L23" s="125" t="s">
        <v>825</v>
      </c>
      <c r="M23" s="253" t="s">
        <v>115</v>
      </c>
      <c r="N23" s="253" t="s">
        <v>890</v>
      </c>
      <c r="O23" s="125" t="s">
        <v>115</v>
      </c>
      <c r="P23" s="253" t="s">
        <v>892</v>
      </c>
      <c r="Q23" s="125" t="s">
        <v>115</v>
      </c>
      <c r="R23" s="125" t="s">
        <v>893</v>
      </c>
      <c r="S23" s="125" t="s">
        <v>115</v>
      </c>
      <c r="T23" s="253" t="s">
        <v>834</v>
      </c>
      <c r="U23" s="125" t="s">
        <v>115</v>
      </c>
      <c r="V23" s="253" t="s">
        <v>900</v>
      </c>
      <c r="W23" s="125" t="s">
        <v>114</v>
      </c>
      <c r="X23" s="253" t="s">
        <v>907</v>
      </c>
      <c r="Y23" s="125" t="s">
        <v>114</v>
      </c>
      <c r="Z23" s="125" t="s">
        <v>839</v>
      </c>
      <c r="AA23" s="125" t="s">
        <v>114</v>
      </c>
      <c r="AB23" s="253" t="s">
        <v>904</v>
      </c>
      <c r="AC23" s="125" t="s">
        <v>115</v>
      </c>
      <c r="AD23" s="253" t="s">
        <v>837</v>
      </c>
      <c r="AE23" s="125" t="s">
        <v>115</v>
      </c>
      <c r="AF23" s="253" t="s">
        <v>834</v>
      </c>
      <c r="AG23" s="125" t="s">
        <v>114</v>
      </c>
      <c r="AH23" s="253" t="s">
        <v>910</v>
      </c>
      <c r="AI23" s="125"/>
      <c r="AJ23" s="125"/>
      <c r="AK23" s="125"/>
      <c r="AL23" s="125"/>
    </row>
    <row r="24" spans="1:38" ht="204" x14ac:dyDescent="0.2">
      <c r="A24" s="75"/>
      <c r="B24" s="37" t="s">
        <v>119</v>
      </c>
      <c r="C24" s="125" t="s">
        <v>115</v>
      </c>
      <c r="D24" s="253" t="s">
        <v>851</v>
      </c>
      <c r="E24" s="125" t="s">
        <v>115</v>
      </c>
      <c r="F24" s="253" t="s">
        <v>854</v>
      </c>
      <c r="G24" s="253" t="s">
        <v>114</v>
      </c>
      <c r="H24" s="253" t="s">
        <v>815</v>
      </c>
      <c r="I24" s="125" t="s">
        <v>114</v>
      </c>
      <c r="J24" s="253" t="s">
        <v>822</v>
      </c>
      <c r="K24" s="125" t="s">
        <v>114</v>
      </c>
      <c r="L24" s="125" t="s">
        <v>825</v>
      </c>
      <c r="M24" s="253" t="s">
        <v>115</v>
      </c>
      <c r="N24" s="253" t="s">
        <v>890</v>
      </c>
      <c r="O24" s="125" t="s">
        <v>115</v>
      </c>
      <c r="P24" s="253" t="s">
        <v>891</v>
      </c>
      <c r="Q24" s="125" t="s">
        <v>115</v>
      </c>
      <c r="R24" s="253" t="s">
        <v>894</v>
      </c>
      <c r="S24" s="125" t="s">
        <v>115</v>
      </c>
      <c r="T24" s="253" t="s">
        <v>896</v>
      </c>
      <c r="U24" s="125" t="s">
        <v>115</v>
      </c>
      <c r="V24" s="253" t="s">
        <v>900</v>
      </c>
      <c r="W24" s="125" t="s">
        <v>114</v>
      </c>
      <c r="X24" s="253" t="s">
        <v>906</v>
      </c>
      <c r="Y24" s="125" t="s">
        <v>114</v>
      </c>
      <c r="Z24" s="253" t="s">
        <v>839</v>
      </c>
      <c r="AA24" s="125" t="s">
        <v>114</v>
      </c>
      <c r="AB24" s="253" t="s">
        <v>905</v>
      </c>
      <c r="AC24" s="125" t="s">
        <v>115</v>
      </c>
      <c r="AD24" s="253" t="s">
        <v>837</v>
      </c>
      <c r="AE24" s="125" t="s">
        <v>115</v>
      </c>
      <c r="AF24" s="253" t="s">
        <v>834</v>
      </c>
      <c r="AG24" s="125" t="s">
        <v>114</v>
      </c>
      <c r="AH24" s="253" t="s">
        <v>844</v>
      </c>
      <c r="AI24" s="125"/>
      <c r="AJ24" s="125"/>
      <c r="AK24" s="125"/>
      <c r="AL24" s="125"/>
    </row>
    <row r="25" spans="1:38" ht="60.75" customHeight="1" x14ac:dyDescent="0.2">
      <c r="A25" s="76"/>
      <c r="B25" s="37" t="s">
        <v>7</v>
      </c>
      <c r="C25" s="608" t="s">
        <v>863</v>
      </c>
      <c r="D25" s="609"/>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row>
    <row r="26" spans="1:38" ht="13.5" thickBo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s="1" customFormat="1" ht="19.5" customHeight="1" thickBot="1" x14ac:dyDescent="0.25">
      <c r="A27" s="601" t="s">
        <v>3</v>
      </c>
      <c r="B27" s="605"/>
      <c r="C27" s="601" t="s">
        <v>104</v>
      </c>
      <c r="D27" s="602"/>
      <c r="E27" s="601" t="s">
        <v>104</v>
      </c>
      <c r="F27" s="602"/>
      <c r="G27" s="601" t="s">
        <v>104</v>
      </c>
      <c r="H27" s="602"/>
      <c r="I27" s="601" t="s">
        <v>104</v>
      </c>
      <c r="J27" s="602"/>
      <c r="K27" s="601" t="s">
        <v>104</v>
      </c>
      <c r="L27" s="602"/>
      <c r="M27" s="601" t="s">
        <v>104</v>
      </c>
      <c r="N27" s="602"/>
      <c r="O27" s="601" t="s">
        <v>848</v>
      </c>
      <c r="P27" s="602"/>
      <c r="Q27" s="601" t="s">
        <v>104</v>
      </c>
      <c r="R27" s="602"/>
      <c r="S27" s="601" t="s">
        <v>104</v>
      </c>
      <c r="T27" s="602"/>
      <c r="U27" s="601" t="s">
        <v>104</v>
      </c>
      <c r="V27" s="602"/>
      <c r="W27" s="601" t="s">
        <v>104</v>
      </c>
      <c r="X27" s="602"/>
      <c r="Y27" s="601" t="s">
        <v>104</v>
      </c>
      <c r="Z27" s="602"/>
      <c r="AA27" s="601" t="s">
        <v>104</v>
      </c>
      <c r="AB27" s="602"/>
      <c r="AC27" s="601" t="s">
        <v>104</v>
      </c>
      <c r="AD27" s="602"/>
      <c r="AE27" s="601" t="s">
        <v>848</v>
      </c>
      <c r="AF27" s="602"/>
      <c r="AG27" s="601" t="s">
        <v>104</v>
      </c>
      <c r="AH27" s="602"/>
      <c r="AI27" s="601"/>
      <c r="AJ27" s="602"/>
      <c r="AK27" s="601"/>
      <c r="AL27" s="602"/>
    </row>
    <row r="28" spans="1:38" x14ac:dyDescent="0.2">
      <c r="K28" s="7"/>
      <c r="L28" s="7"/>
    </row>
    <row r="29" spans="1:38" ht="12.75" customHeight="1" x14ac:dyDescent="0.2">
      <c r="C29" s="6"/>
      <c r="E29" s="8"/>
      <c r="K29" s="7"/>
      <c r="L29" s="7"/>
      <c r="N29" s="8"/>
      <c r="O29" s="8"/>
      <c r="X29" s="8"/>
      <c r="Y29" s="8"/>
      <c r="AH29" s="8"/>
      <c r="AI29" s="8"/>
      <c r="AJ29" s="6"/>
      <c r="AK29" s="6"/>
      <c r="AL29" s="6"/>
    </row>
    <row r="30" spans="1:38" ht="18.75" customHeight="1" x14ac:dyDescent="0.2">
      <c r="B30" s="72"/>
      <c r="C30" s="134" t="s">
        <v>40</v>
      </c>
      <c r="E30" s="8"/>
      <c r="K30" s="7"/>
      <c r="L30" s="7"/>
      <c r="O30" s="134" t="s">
        <v>40</v>
      </c>
      <c r="P30" s="8"/>
      <c r="Q30" s="8"/>
      <c r="AA30" s="134" t="s">
        <v>40</v>
      </c>
      <c r="AB30" s="8"/>
      <c r="AC30" s="8"/>
      <c r="AG30" s="134"/>
      <c r="AH30" s="8"/>
      <c r="AI30" s="8"/>
      <c r="AJ30" s="6"/>
      <c r="AK30" s="6"/>
      <c r="AL30" s="6"/>
    </row>
    <row r="31" spans="1:38" ht="12.75" customHeight="1" x14ac:dyDescent="0.2">
      <c r="C31" s="6"/>
      <c r="E31" s="8"/>
      <c r="K31" s="7"/>
      <c r="L31" s="7"/>
      <c r="P31" s="8"/>
      <c r="Q31" s="8"/>
      <c r="AB31" s="8"/>
      <c r="AC31" s="8"/>
      <c r="AH31" s="8"/>
      <c r="AI31" s="8"/>
      <c r="AJ31" s="6"/>
      <c r="AK31" s="6"/>
      <c r="AL31" s="6"/>
    </row>
    <row r="32" spans="1:38" ht="12.75" customHeight="1" x14ac:dyDescent="0.2">
      <c r="C32" s="6"/>
      <c r="E32" s="8"/>
      <c r="K32" s="7"/>
      <c r="L32" s="7"/>
      <c r="P32" s="8"/>
      <c r="Q32" s="8"/>
      <c r="AB32" s="8"/>
      <c r="AC32" s="8"/>
      <c r="AH32" s="8"/>
      <c r="AI32" s="8"/>
      <c r="AJ32" s="6"/>
      <c r="AK32" s="6"/>
      <c r="AL32" s="6"/>
    </row>
    <row r="33" spans="2:38" ht="12.75" customHeight="1" x14ac:dyDescent="0.2">
      <c r="C33" s="6"/>
      <c r="E33" s="8"/>
      <c r="K33" s="7"/>
      <c r="L33" s="7"/>
      <c r="P33" s="8"/>
      <c r="Q33" s="8"/>
      <c r="T33" s="129"/>
      <c r="U33" s="129"/>
      <c r="V33" s="129"/>
      <c r="AB33" s="8"/>
      <c r="AC33" s="8"/>
      <c r="AF33" s="129"/>
      <c r="AH33" s="8"/>
      <c r="AI33" s="8"/>
      <c r="AJ33" s="6"/>
      <c r="AK33" s="6"/>
      <c r="AL33" s="6"/>
    </row>
    <row r="34" spans="2:38" ht="12.75" customHeight="1" x14ac:dyDescent="0.2">
      <c r="C34" s="6"/>
      <c r="E34" s="8"/>
      <c r="K34" s="7"/>
      <c r="L34" s="7"/>
      <c r="P34" s="8"/>
      <c r="Q34" s="8"/>
      <c r="T34" s="129"/>
      <c r="U34" s="129"/>
      <c r="V34" s="129"/>
      <c r="AB34" s="8"/>
      <c r="AC34" s="8"/>
      <c r="AF34" s="129"/>
      <c r="AH34" s="8"/>
      <c r="AI34" s="8"/>
      <c r="AJ34" s="6"/>
      <c r="AK34" s="6"/>
      <c r="AL34" s="6"/>
    </row>
    <row r="35" spans="2:38" ht="17.25" customHeight="1" x14ac:dyDescent="0.2">
      <c r="B35" s="2"/>
      <c r="C35" s="2" t="s">
        <v>126</v>
      </c>
      <c r="E35" s="2" t="s">
        <v>127</v>
      </c>
      <c r="F35" s="2"/>
      <c r="G35" s="2" t="s">
        <v>128</v>
      </c>
      <c r="I35" s="2"/>
      <c r="L35" s="16"/>
      <c r="O35" s="2" t="s">
        <v>126</v>
      </c>
      <c r="P35" s="8"/>
      <c r="Q35" s="2" t="s">
        <v>127</v>
      </c>
      <c r="R35" s="2"/>
      <c r="S35" s="2" t="s">
        <v>128</v>
      </c>
      <c r="T35" s="2"/>
      <c r="AA35" s="2" t="s">
        <v>126</v>
      </c>
      <c r="AB35" s="8"/>
      <c r="AC35" s="2" t="s">
        <v>127</v>
      </c>
      <c r="AD35" s="2"/>
      <c r="AE35" s="2" t="s">
        <v>128</v>
      </c>
      <c r="AF35" s="2"/>
      <c r="AG35" s="2"/>
      <c r="AH35" s="8"/>
      <c r="AI35" s="2"/>
      <c r="AJ35" s="2"/>
      <c r="AK35" s="2"/>
      <c r="AL35" s="6"/>
    </row>
    <row r="36" spans="2:38" ht="15" customHeight="1" x14ac:dyDescent="0.25">
      <c r="B36" s="9"/>
      <c r="C36" s="9" t="s">
        <v>6</v>
      </c>
      <c r="E36" s="9" t="s">
        <v>6</v>
      </c>
      <c r="F36" s="9"/>
      <c r="G36" s="9" t="s">
        <v>129</v>
      </c>
      <c r="I36" s="4"/>
      <c r="L36" s="3"/>
      <c r="O36" s="9" t="s">
        <v>6</v>
      </c>
      <c r="P36" s="8"/>
      <c r="Q36" s="9" t="s">
        <v>6</v>
      </c>
      <c r="R36" s="9"/>
      <c r="S36" s="9" t="s">
        <v>129</v>
      </c>
      <c r="T36" s="4"/>
      <c r="AA36" s="9" t="s">
        <v>6</v>
      </c>
      <c r="AB36" s="8"/>
      <c r="AC36" s="9" t="s">
        <v>6</v>
      </c>
      <c r="AD36" s="9"/>
      <c r="AE36" s="9" t="s">
        <v>129</v>
      </c>
      <c r="AF36" s="4"/>
      <c r="AG36" s="9"/>
      <c r="AH36" s="8"/>
      <c r="AI36" s="9"/>
      <c r="AJ36" s="9"/>
      <c r="AK36" s="9"/>
      <c r="AL36" s="6"/>
    </row>
    <row r="37" spans="2:38" ht="14.25" customHeight="1" x14ac:dyDescent="0.25">
      <c r="B37" s="9"/>
      <c r="C37" s="9"/>
      <c r="E37" s="8"/>
      <c r="F37" s="9"/>
      <c r="G37" s="9"/>
      <c r="H37" s="9"/>
      <c r="I37" s="9"/>
      <c r="J37" s="9"/>
      <c r="K37" s="15"/>
      <c r="L37" s="15"/>
      <c r="O37" s="9"/>
      <c r="P37" s="8"/>
      <c r="Q37" s="8"/>
      <c r="R37" s="9"/>
      <c r="S37" s="9"/>
      <c r="T37" s="9"/>
      <c r="U37" s="9"/>
      <c r="V37" s="9"/>
      <c r="AA37" s="9"/>
      <c r="AB37" s="8"/>
      <c r="AC37" s="8"/>
      <c r="AD37" s="9"/>
      <c r="AE37" s="9"/>
      <c r="AF37" s="9"/>
      <c r="AG37" s="9"/>
      <c r="AH37" s="8"/>
      <c r="AI37" s="8"/>
      <c r="AJ37" s="9"/>
      <c r="AK37" s="9"/>
      <c r="AL37" s="9"/>
    </row>
    <row r="38" spans="2:38" ht="14.25" customHeight="1" x14ac:dyDescent="0.25">
      <c r="B38" s="9"/>
      <c r="C38" s="9"/>
      <c r="D38" s="50"/>
      <c r="E38" s="50"/>
      <c r="K38" s="15"/>
      <c r="L38" s="15"/>
      <c r="O38" s="9"/>
      <c r="P38" s="50"/>
      <c r="Q38" s="50"/>
      <c r="AA38" s="9"/>
      <c r="AB38" s="50"/>
      <c r="AC38" s="50"/>
      <c r="AG38" s="9"/>
      <c r="AH38" s="50"/>
      <c r="AI38" s="50"/>
      <c r="AJ38" s="6"/>
      <c r="AK38" s="6"/>
      <c r="AL38" s="6"/>
    </row>
    <row r="39" spans="2:38" ht="14.25" customHeight="1" x14ac:dyDescent="0.25">
      <c r="B39" s="9"/>
      <c r="C39" s="9"/>
      <c r="D39" s="50"/>
      <c r="E39" s="50"/>
      <c r="K39" s="15"/>
      <c r="L39" s="15"/>
      <c r="O39" s="9"/>
      <c r="P39" s="50"/>
      <c r="Q39" s="50"/>
      <c r="AA39" s="9"/>
      <c r="AB39" s="50"/>
      <c r="AC39" s="50"/>
      <c r="AG39" s="9"/>
      <c r="AH39" s="50"/>
      <c r="AI39" s="50"/>
      <c r="AJ39" s="6"/>
      <c r="AK39" s="6"/>
      <c r="AL39" s="6"/>
    </row>
    <row r="40" spans="2:38" ht="14.25" customHeight="1" x14ac:dyDescent="0.25">
      <c r="B40" s="9"/>
      <c r="C40" s="9"/>
      <c r="D40" s="50"/>
      <c r="E40" s="50"/>
      <c r="F40" s="9"/>
      <c r="G40" s="9"/>
      <c r="H40" s="9"/>
      <c r="I40" s="9"/>
      <c r="J40" s="9"/>
      <c r="K40" s="15"/>
      <c r="L40" s="15"/>
      <c r="O40" s="9"/>
      <c r="P40" s="50"/>
      <c r="Q40" s="50"/>
      <c r="R40" s="9"/>
      <c r="S40" s="9"/>
      <c r="T40" s="9"/>
      <c r="U40" s="9"/>
      <c r="V40" s="9"/>
      <c r="AA40" s="9"/>
      <c r="AB40" s="50"/>
      <c r="AC40" s="50"/>
      <c r="AD40" s="9"/>
      <c r="AE40" s="9"/>
      <c r="AF40" s="9"/>
      <c r="AG40" s="9"/>
      <c r="AH40" s="50"/>
      <c r="AI40" s="50"/>
      <c r="AJ40" s="9"/>
      <c r="AK40" s="9"/>
      <c r="AL40" s="9"/>
    </row>
    <row r="41" spans="2:38" ht="14.25" customHeight="1" x14ac:dyDescent="0.2">
      <c r="B41" s="2"/>
      <c r="C41" s="2" t="s">
        <v>130</v>
      </c>
      <c r="D41" s="2"/>
      <c r="E41" s="2"/>
      <c r="F41" s="2"/>
      <c r="G41" s="2"/>
      <c r="H41" s="2"/>
      <c r="I41" s="2"/>
      <c r="J41" s="2"/>
      <c r="K41" s="2"/>
      <c r="L41" s="15"/>
      <c r="O41" s="2" t="s">
        <v>130</v>
      </c>
      <c r="P41" s="2"/>
      <c r="Q41" s="2"/>
      <c r="R41" s="2"/>
      <c r="S41" s="2"/>
      <c r="T41" s="2"/>
      <c r="U41" s="2"/>
      <c r="V41" s="2"/>
      <c r="AA41" s="2" t="s">
        <v>130</v>
      </c>
      <c r="AB41" s="2"/>
      <c r="AC41" s="2"/>
      <c r="AD41" s="2"/>
      <c r="AE41" s="2"/>
      <c r="AF41" s="2"/>
      <c r="AG41" s="2"/>
      <c r="AH41" s="2"/>
      <c r="AI41" s="2"/>
      <c r="AJ41" s="2"/>
      <c r="AK41" s="2"/>
      <c r="AL41" s="2"/>
    </row>
    <row r="42" spans="2:38" ht="14.25" customHeight="1" x14ac:dyDescent="0.25">
      <c r="B42" s="9"/>
      <c r="C42" s="9" t="s">
        <v>131</v>
      </c>
      <c r="D42" s="50"/>
      <c r="E42" s="50"/>
      <c r="F42" s="9"/>
      <c r="G42" s="9"/>
      <c r="H42" s="9"/>
      <c r="I42" s="9"/>
      <c r="J42" s="9"/>
      <c r="K42" s="4"/>
      <c r="L42" s="15"/>
      <c r="O42" s="9" t="s">
        <v>131</v>
      </c>
      <c r="P42" s="50"/>
      <c r="Q42" s="50"/>
      <c r="R42" s="9"/>
      <c r="S42" s="9"/>
      <c r="T42" s="9"/>
      <c r="U42" s="9"/>
      <c r="V42" s="9"/>
      <c r="AA42" s="9" t="s">
        <v>131</v>
      </c>
      <c r="AB42" s="50"/>
      <c r="AC42" s="50"/>
      <c r="AD42" s="9"/>
      <c r="AE42" s="9"/>
      <c r="AF42" s="9"/>
      <c r="AG42" s="9"/>
      <c r="AH42" s="50"/>
      <c r="AI42" s="50"/>
      <c r="AJ42" s="9"/>
      <c r="AK42" s="9"/>
      <c r="AL42" s="9"/>
    </row>
    <row r="43" spans="2:38" ht="14.25" customHeight="1" x14ac:dyDescent="0.25">
      <c r="B43" s="9"/>
      <c r="C43" s="9" t="s">
        <v>132</v>
      </c>
      <c r="D43" s="50"/>
      <c r="E43" s="50"/>
      <c r="F43" s="9"/>
      <c r="G43" s="9"/>
      <c r="H43" s="9"/>
      <c r="I43" s="9"/>
      <c r="J43" s="9"/>
      <c r="K43" s="15"/>
      <c r="L43" s="15"/>
      <c r="O43" s="9" t="s">
        <v>132</v>
      </c>
      <c r="P43" s="50"/>
      <c r="Q43" s="50"/>
      <c r="R43" s="9"/>
      <c r="S43" s="9"/>
      <c r="T43" s="9"/>
      <c r="U43" s="9"/>
      <c r="V43" s="9"/>
      <c r="AA43" s="9" t="s">
        <v>132</v>
      </c>
      <c r="AB43" s="50"/>
      <c r="AC43" s="50"/>
      <c r="AD43" s="9"/>
      <c r="AE43" s="9"/>
      <c r="AF43" s="9"/>
      <c r="AG43" s="9"/>
      <c r="AH43" s="50"/>
      <c r="AI43" s="50"/>
      <c r="AJ43" s="9"/>
      <c r="AK43" s="9"/>
      <c r="AL43" s="9"/>
    </row>
    <row r="44" spans="2:38" ht="14.25" customHeight="1" x14ac:dyDescent="0.25">
      <c r="B44" s="9"/>
      <c r="C44" s="50"/>
      <c r="D44" s="50"/>
      <c r="E44" s="9"/>
      <c r="F44" s="9"/>
      <c r="G44" s="9"/>
      <c r="H44" s="9"/>
      <c r="I44" s="9"/>
      <c r="J44" s="9"/>
      <c r="K44" s="15"/>
      <c r="L44" s="15"/>
      <c r="M44" s="9"/>
      <c r="N44" s="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row>
    <row r="45" spans="2:38" x14ac:dyDescent="0.2">
      <c r="K45" s="5"/>
      <c r="L45" s="5"/>
    </row>
    <row r="46" spans="2:38" x14ac:dyDescent="0.2">
      <c r="K46" s="5"/>
      <c r="L46" s="5"/>
    </row>
    <row r="47" spans="2:38" x14ac:dyDescent="0.2">
      <c r="K47" s="5"/>
      <c r="L47" s="5"/>
    </row>
    <row r="48" spans="2:38" x14ac:dyDescent="0.2">
      <c r="K48" s="5"/>
      <c r="L48" s="5"/>
    </row>
    <row r="50" spans="11:12" x14ac:dyDescent="0.2">
      <c r="K50" s="5"/>
      <c r="L50" s="5"/>
    </row>
    <row r="51" spans="11:12" x14ac:dyDescent="0.2">
      <c r="K51" s="5"/>
      <c r="L51" s="5"/>
    </row>
    <row r="52" spans="11:12" x14ac:dyDescent="0.2">
      <c r="K52" s="5"/>
      <c r="L52" s="5"/>
    </row>
    <row r="53" spans="11:12" x14ac:dyDescent="0.2">
      <c r="K53" s="5"/>
      <c r="L53" s="5"/>
    </row>
    <row r="54" spans="11:12" x14ac:dyDescent="0.2">
      <c r="K54" s="5"/>
      <c r="L54" s="5"/>
    </row>
  </sheetData>
  <mergeCells count="74">
    <mergeCell ref="AI9:AJ9"/>
    <mergeCell ref="AK9:AL9"/>
    <mergeCell ref="I18:J18"/>
    <mergeCell ref="K18:L18"/>
    <mergeCell ref="U18:V18"/>
    <mergeCell ref="S18:T18"/>
    <mergeCell ref="O18:P18"/>
    <mergeCell ref="Q18:R18"/>
    <mergeCell ref="W18:X18"/>
    <mergeCell ref="Y18:Z18"/>
    <mergeCell ref="W10:X10"/>
    <mergeCell ref="K9:L9"/>
    <mergeCell ref="AA18:AB18"/>
    <mergeCell ref="AC18:AD18"/>
    <mergeCell ref="AE18:AF18"/>
    <mergeCell ref="AG18:AH18"/>
    <mergeCell ref="AI10:AJ10"/>
    <mergeCell ref="AK10:AL10"/>
    <mergeCell ref="AI27:AJ27"/>
    <mergeCell ref="AK27:AL27"/>
    <mergeCell ref="C25:D25"/>
    <mergeCell ref="G18:H18"/>
    <mergeCell ref="M18:N18"/>
    <mergeCell ref="G10:H10"/>
    <mergeCell ref="C18:D18"/>
    <mergeCell ref="E18:F18"/>
    <mergeCell ref="AC27:AD27"/>
    <mergeCell ref="AE27:AF27"/>
    <mergeCell ref="AG27:AH27"/>
    <mergeCell ref="K27:L27"/>
    <mergeCell ref="U27:V27"/>
    <mergeCell ref="W27:X27"/>
    <mergeCell ref="Y27:Z27"/>
    <mergeCell ref="AA27:AB27"/>
    <mergeCell ref="A27:B27"/>
    <mergeCell ref="C27:D27"/>
    <mergeCell ref="E27:F27"/>
    <mergeCell ref="G27:H27"/>
    <mergeCell ref="S27:T27"/>
    <mergeCell ref="M27:N27"/>
    <mergeCell ref="I27:J27"/>
    <mergeCell ref="O27:P27"/>
    <mergeCell ref="Q27:R27"/>
    <mergeCell ref="A9:A11"/>
    <mergeCell ref="M10:N10"/>
    <mergeCell ref="O10:P10"/>
    <mergeCell ref="S10:T10"/>
    <mergeCell ref="U9:V9"/>
    <mergeCell ref="M9:N9"/>
    <mergeCell ref="O9:P9"/>
    <mergeCell ref="B9:B10"/>
    <mergeCell ref="C10:D10"/>
    <mergeCell ref="E10:F10"/>
    <mergeCell ref="Q10:R10"/>
    <mergeCell ref="U10:V10"/>
    <mergeCell ref="C9:D9"/>
    <mergeCell ref="E9:F9"/>
    <mergeCell ref="G9:H9"/>
    <mergeCell ref="I9:J9"/>
    <mergeCell ref="Q9:R9"/>
    <mergeCell ref="W9:X9"/>
    <mergeCell ref="S9:T9"/>
    <mergeCell ref="I10:J10"/>
    <mergeCell ref="K10:L10"/>
    <mergeCell ref="AC10:AD10"/>
    <mergeCell ref="AE10:AF10"/>
    <mergeCell ref="AG10:AH10"/>
    <mergeCell ref="AA10:AB10"/>
    <mergeCell ref="Y10:Z10"/>
    <mergeCell ref="Y9:Z9"/>
    <mergeCell ref="AA9:AB9"/>
    <mergeCell ref="AC9:AD9"/>
    <mergeCell ref="AE9:AF9"/>
    <mergeCell ref="AG9:AH9"/>
  </mergeCells>
  <conditionalFormatting sqref="C18 W18 U18 E18 G18 C25 E25:AL25 I18:M18 C19:AL24 O18 Q18 S18 Y18 AA18 AC18 AE18 AG18 C14:AL17 AI18:AL18">
    <cfRule type="cellIs" dxfId="1062" priority="2" operator="equal">
      <formula>"NO"</formula>
    </cfRule>
  </conditionalFormatting>
  <conditionalFormatting sqref="C27:AL27">
    <cfRule type="cellIs" dxfId="1061"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0"/>
  <sheetViews>
    <sheetView zoomScale="90" zoomScaleNormal="90" workbookViewId="0">
      <pane xSplit="4" ySplit="3" topLeftCell="E4" activePane="bottomRight" state="frozen"/>
      <selection pane="topRight" activeCell="E1" sqref="E1"/>
      <selection pane="bottomLeft" activeCell="A10" sqref="A10"/>
      <selection pane="bottomRight" activeCell="BN27" sqref="BN27"/>
    </sheetView>
  </sheetViews>
  <sheetFormatPr baseColWidth="10" defaultColWidth="11.42578125" defaultRowHeight="12.75" x14ac:dyDescent="0.2"/>
  <cols>
    <col min="1" max="2" width="20.7109375" style="21" customWidth="1"/>
    <col min="3" max="3" width="2.7109375" style="21" customWidth="1"/>
    <col min="4" max="4" width="20.7109375" style="21" customWidth="1"/>
    <col min="5" max="5" width="2.7109375" style="21" customWidth="1"/>
    <col min="6" max="6" width="8.7109375" style="21" customWidth="1"/>
    <col min="7" max="7" width="20.7109375" style="21" customWidth="1"/>
    <col min="8" max="8" width="12.7109375" style="21" customWidth="1"/>
    <col min="9" max="9" width="2.7109375" style="21" customWidth="1"/>
    <col min="10" max="10" width="8.7109375" style="21" customWidth="1"/>
    <col min="11" max="11" width="20.7109375" style="21" customWidth="1"/>
    <col min="12" max="12" width="12.7109375" style="21" customWidth="1"/>
    <col min="13" max="13" width="2.7109375" style="21" customWidth="1"/>
    <col min="14" max="14" width="8.7109375" style="21" customWidth="1"/>
    <col min="15" max="15" width="20.7109375" style="21" customWidth="1"/>
    <col min="16" max="16" width="12.7109375" style="21" customWidth="1"/>
    <col min="17" max="17" width="2.7109375" style="21" customWidth="1"/>
    <col min="18" max="18" width="8.7109375" style="21" customWidth="1"/>
    <col min="19" max="19" width="20.7109375" style="21" customWidth="1"/>
    <col min="20" max="20" width="12.7109375" style="21" customWidth="1"/>
    <col min="21" max="21" width="2.7109375" style="21" customWidth="1"/>
    <col min="22" max="22" width="8.7109375" style="21" customWidth="1"/>
    <col min="23" max="23" width="20.7109375" style="21" customWidth="1"/>
    <col min="24" max="24" width="12.7109375" style="21" customWidth="1"/>
    <col min="25" max="25" width="2.7109375" style="21" customWidth="1"/>
    <col min="26" max="26" width="8.7109375" style="21" customWidth="1"/>
    <col min="27" max="27" width="20.7109375" style="21" customWidth="1"/>
    <col min="28" max="28" width="12.7109375" style="21" customWidth="1"/>
    <col min="29" max="29" width="2.7109375" style="21" customWidth="1"/>
    <col min="30" max="30" width="8.7109375" style="21" customWidth="1"/>
    <col min="31" max="31" width="20.7109375" style="21" customWidth="1"/>
    <col min="32" max="32" width="12.7109375" style="21" customWidth="1"/>
    <col min="33" max="33" width="2.7109375" style="21" customWidth="1"/>
    <col min="34" max="34" width="8.7109375" style="21" customWidth="1"/>
    <col min="35" max="35" width="20.7109375" style="21" customWidth="1"/>
    <col min="36" max="36" width="12.7109375" style="21" customWidth="1"/>
    <col min="37" max="37" width="2.7109375" style="21" customWidth="1"/>
    <col min="38" max="38" width="8.7109375" style="21" customWidth="1"/>
    <col min="39" max="39" width="20.7109375" style="21" customWidth="1"/>
    <col min="40" max="40" width="12.7109375" style="21" customWidth="1"/>
    <col min="41" max="41" width="2.7109375" style="21" customWidth="1"/>
    <col min="42" max="42" width="8.7109375" style="21" customWidth="1"/>
    <col min="43" max="43" width="20.7109375" style="21" customWidth="1"/>
    <col min="44" max="44" width="12.7109375" style="21" customWidth="1"/>
    <col min="45" max="45" width="2.7109375" style="21" customWidth="1"/>
    <col min="46" max="46" width="8.7109375" style="21" customWidth="1"/>
    <col min="47" max="47" width="20.7109375" style="21" customWidth="1"/>
    <col min="48" max="48" width="12.7109375" style="21" customWidth="1"/>
    <col min="49" max="49" width="2.7109375" style="21" customWidth="1"/>
    <col min="50" max="50" width="8.7109375" style="21" customWidth="1"/>
    <col min="51" max="51" width="20.7109375" style="21" customWidth="1"/>
    <col min="52" max="52" width="12.7109375" style="21" customWidth="1"/>
    <col min="53" max="53" width="2.7109375" style="21" customWidth="1"/>
    <col min="54" max="54" width="8.7109375" style="21" customWidth="1"/>
    <col min="55" max="55" width="20.7109375" style="21" customWidth="1"/>
    <col min="56" max="56" width="12.7109375" style="21" customWidth="1"/>
    <col min="57" max="57" width="2.7109375" style="21" customWidth="1"/>
    <col min="58" max="58" width="8.7109375" style="21" customWidth="1"/>
    <col min="59" max="59" width="20.7109375" style="21" customWidth="1"/>
    <col min="60" max="60" width="12.7109375" style="21" customWidth="1"/>
    <col min="61" max="61" width="2.7109375" style="21" customWidth="1"/>
    <col min="62" max="62" width="8.7109375" style="21" customWidth="1"/>
    <col min="63" max="63" width="20.7109375" style="21" customWidth="1"/>
    <col min="64" max="64" width="12.7109375" style="21" customWidth="1"/>
    <col min="65" max="65" width="5.140625" style="21" customWidth="1"/>
    <col min="66" max="16384" width="11.42578125" style="21"/>
  </cols>
  <sheetData>
    <row r="1" spans="1:64" x14ac:dyDescent="0.2">
      <c r="G1" s="87" t="s">
        <v>885</v>
      </c>
      <c r="K1" s="87" t="s">
        <v>885</v>
      </c>
      <c r="O1" s="87" t="s">
        <v>885</v>
      </c>
      <c r="S1" s="87" t="s">
        <v>885</v>
      </c>
      <c r="W1" s="87" t="s">
        <v>885</v>
      </c>
      <c r="AA1" s="87" t="s">
        <v>885</v>
      </c>
      <c r="AE1" s="87" t="s">
        <v>885</v>
      </c>
      <c r="AI1" s="87" t="s">
        <v>885</v>
      </c>
      <c r="AM1" s="87" t="s">
        <v>885</v>
      </c>
      <c r="AQ1" s="87" t="s">
        <v>885</v>
      </c>
      <c r="AU1" s="87" t="s">
        <v>885</v>
      </c>
      <c r="AY1" s="87" t="s">
        <v>885</v>
      </c>
      <c r="BC1" s="87" t="s">
        <v>885</v>
      </c>
      <c r="BG1" s="87" t="s">
        <v>885</v>
      </c>
      <c r="BK1" s="87" t="s">
        <v>885</v>
      </c>
    </row>
    <row r="2" spans="1:64" x14ac:dyDescent="0.2">
      <c r="A2" s="620" t="s">
        <v>9</v>
      </c>
      <c r="B2" s="620"/>
      <c r="C2" s="41"/>
      <c r="D2" s="83" t="s">
        <v>82</v>
      </c>
      <c r="E2" s="41"/>
      <c r="F2" s="41"/>
      <c r="G2" s="89">
        <v>1</v>
      </c>
      <c r="H2" s="41"/>
      <c r="I2" s="41"/>
      <c r="J2" s="41"/>
      <c r="K2" s="89">
        <v>2</v>
      </c>
      <c r="L2" s="41"/>
      <c r="M2" s="41"/>
      <c r="N2" s="41"/>
      <c r="O2" s="89">
        <v>4</v>
      </c>
      <c r="P2" s="41"/>
      <c r="Q2" s="41"/>
      <c r="R2" s="41"/>
      <c r="S2" s="89">
        <v>5</v>
      </c>
      <c r="T2" s="41"/>
      <c r="U2" s="41"/>
      <c r="V2" s="41"/>
      <c r="W2" s="89">
        <v>6</v>
      </c>
      <c r="X2" s="41"/>
      <c r="Y2" s="41"/>
      <c r="Z2" s="41"/>
      <c r="AA2" s="89">
        <v>7</v>
      </c>
      <c r="AB2" s="41"/>
      <c r="AC2" s="41"/>
      <c r="AD2" s="41"/>
      <c r="AE2" s="89">
        <v>8</v>
      </c>
      <c r="AF2" s="41"/>
      <c r="AG2" s="41"/>
      <c r="AH2" s="41"/>
      <c r="AI2" s="89">
        <v>9</v>
      </c>
      <c r="AJ2" s="41"/>
      <c r="AK2" s="41"/>
      <c r="AL2" s="41"/>
      <c r="AM2" s="89">
        <v>10</v>
      </c>
      <c r="AN2" s="41"/>
      <c r="AO2" s="41"/>
      <c r="AP2" s="41"/>
      <c r="AQ2" s="89">
        <v>11</v>
      </c>
      <c r="AR2" s="41"/>
      <c r="AS2" s="41"/>
      <c r="AT2" s="41"/>
      <c r="AU2" s="89">
        <v>12</v>
      </c>
      <c r="AV2" s="41"/>
      <c r="AW2" s="41"/>
      <c r="AX2" s="41"/>
      <c r="AY2" s="89">
        <v>13</v>
      </c>
      <c r="AZ2" s="41"/>
      <c r="BA2" s="41"/>
      <c r="BB2" s="41"/>
      <c r="BC2" s="89">
        <v>14</v>
      </c>
      <c r="BD2" s="41"/>
      <c r="BE2" s="41"/>
      <c r="BF2" s="41"/>
      <c r="BG2" s="89">
        <v>15</v>
      </c>
      <c r="BH2" s="41"/>
      <c r="BI2" s="41"/>
      <c r="BJ2" s="41"/>
      <c r="BK2" s="89">
        <v>16</v>
      </c>
      <c r="BL2" s="41"/>
    </row>
    <row r="3" spans="1:64" s="84" customFormat="1" ht="38.25" x14ac:dyDescent="0.2">
      <c r="A3" s="620"/>
      <c r="B3" s="620"/>
      <c r="C3" s="77"/>
      <c r="D3" s="85" t="s">
        <v>83</v>
      </c>
      <c r="E3" s="77"/>
      <c r="F3" s="77"/>
      <c r="G3" s="90" t="s">
        <v>74</v>
      </c>
      <c r="H3" s="77"/>
      <c r="I3" s="77"/>
      <c r="J3" s="77"/>
      <c r="K3" s="90" t="s">
        <v>42</v>
      </c>
      <c r="L3" s="77"/>
      <c r="M3" s="77"/>
      <c r="N3" s="77"/>
      <c r="O3" s="90" t="s">
        <v>90</v>
      </c>
      <c r="P3" s="77"/>
      <c r="Q3" s="77"/>
      <c r="R3" s="77"/>
      <c r="S3" s="90" t="s">
        <v>45</v>
      </c>
      <c r="T3" s="77"/>
      <c r="U3" s="77"/>
      <c r="V3" s="77"/>
      <c r="W3" s="90" t="s">
        <v>92</v>
      </c>
      <c r="X3" s="77"/>
      <c r="Y3" s="77"/>
      <c r="Z3" s="77"/>
      <c r="AA3" s="90" t="s">
        <v>47</v>
      </c>
      <c r="AB3" s="77"/>
      <c r="AC3" s="77"/>
      <c r="AD3" s="77"/>
      <c r="AE3" s="90" t="s">
        <v>48</v>
      </c>
      <c r="AF3" s="77"/>
      <c r="AG3" s="77"/>
      <c r="AH3" s="77"/>
      <c r="AI3" s="90" t="s">
        <v>49</v>
      </c>
      <c r="AJ3" s="77"/>
      <c r="AK3" s="77"/>
      <c r="AL3" s="77"/>
      <c r="AM3" s="90" t="s">
        <v>71</v>
      </c>
      <c r="AN3" s="77"/>
      <c r="AO3" s="77"/>
      <c r="AP3" s="77"/>
      <c r="AQ3" s="90" t="s">
        <v>51</v>
      </c>
      <c r="AR3" s="77"/>
      <c r="AS3" s="77"/>
      <c r="AT3" s="77"/>
      <c r="AU3" s="90" t="s">
        <v>68</v>
      </c>
      <c r="AV3" s="77"/>
      <c r="AW3" s="77"/>
      <c r="AX3" s="77"/>
      <c r="AY3" s="90" t="s">
        <v>53</v>
      </c>
      <c r="AZ3" s="77"/>
      <c r="BA3" s="77"/>
      <c r="BB3" s="77"/>
      <c r="BC3" s="90" t="s">
        <v>54</v>
      </c>
      <c r="BD3" s="77"/>
      <c r="BE3" s="77"/>
      <c r="BF3" s="77"/>
      <c r="BG3" s="90" t="s">
        <v>55</v>
      </c>
      <c r="BH3" s="77"/>
      <c r="BI3" s="77"/>
      <c r="BJ3" s="77"/>
      <c r="BK3" s="90" t="s">
        <v>106</v>
      </c>
      <c r="BL3" s="77"/>
    </row>
    <row r="4" spans="1:64" x14ac:dyDescent="0.2">
      <c r="C4" s="25"/>
      <c r="E4" s="25"/>
      <c r="F4" s="25"/>
      <c r="G4" s="26"/>
      <c r="H4" s="25"/>
      <c r="I4" s="25"/>
      <c r="J4" s="25"/>
      <c r="K4" s="26"/>
      <c r="L4" s="25"/>
      <c r="M4" s="25"/>
      <c r="N4" s="25"/>
      <c r="O4" s="26"/>
      <c r="P4" s="25"/>
      <c r="Q4" s="25"/>
      <c r="R4" s="25"/>
      <c r="S4" s="26"/>
      <c r="T4" s="25"/>
      <c r="U4" s="25"/>
      <c r="V4" s="25"/>
      <c r="W4" s="26"/>
      <c r="X4" s="25"/>
      <c r="Y4" s="25"/>
      <c r="Z4" s="25"/>
      <c r="AA4" s="26"/>
      <c r="AB4" s="25"/>
      <c r="AC4" s="25"/>
      <c r="AD4" s="25"/>
      <c r="AE4" s="26"/>
      <c r="AF4" s="25"/>
      <c r="AG4" s="25"/>
      <c r="AH4" s="25"/>
      <c r="AI4" s="26"/>
      <c r="AJ4" s="25"/>
      <c r="AK4" s="25"/>
      <c r="AL4" s="25"/>
      <c r="AM4" s="26"/>
      <c r="AN4" s="25"/>
      <c r="AO4" s="25"/>
      <c r="AP4" s="25"/>
      <c r="AQ4" s="26"/>
      <c r="AR4" s="25"/>
      <c r="AS4" s="25"/>
      <c r="AT4" s="25"/>
      <c r="AU4" s="26"/>
      <c r="AV4" s="25"/>
      <c r="AW4" s="25"/>
      <c r="AX4" s="25"/>
      <c r="AY4" s="26"/>
      <c r="AZ4" s="25"/>
      <c r="BA4" s="25"/>
      <c r="BB4" s="25"/>
      <c r="BC4" s="26"/>
      <c r="BD4" s="25"/>
      <c r="BE4" s="25"/>
      <c r="BF4" s="25"/>
      <c r="BG4" s="26"/>
      <c r="BH4" s="25"/>
      <c r="BI4" s="25"/>
      <c r="BJ4" s="25"/>
      <c r="BK4" s="26"/>
      <c r="BL4" s="25"/>
    </row>
    <row r="5" spans="1:64" x14ac:dyDescent="0.2">
      <c r="A5" s="27"/>
    </row>
    <row r="6" spans="1:64" x14ac:dyDescent="0.2">
      <c r="A6" s="621" t="s">
        <v>84</v>
      </c>
      <c r="B6" s="622"/>
      <c r="D6" s="33">
        <v>8634189187</v>
      </c>
      <c r="G6" s="33">
        <f>+G53+G81+G112+G146+G180+G208</f>
        <v>7243957353</v>
      </c>
      <c r="H6" s="26" t="str">
        <f>+IF(G6&gt;=$D6,"CUMPLE","NO CUMPLE")</f>
        <v>NO CUMPLE</v>
      </c>
      <c r="K6" s="33">
        <f>+K53+K81+K112+K146+K180+K208</f>
        <v>13538911665</v>
      </c>
      <c r="L6" s="26" t="str">
        <f>+IF(K6&gt;=$D6,"CUMPLE","NO CUMPLE")</f>
        <v>CUMPLE</v>
      </c>
      <c r="O6" s="33">
        <f>+O53+O81+O112+O146+O180+O208</f>
        <v>6348645252</v>
      </c>
      <c r="P6" s="26" t="str">
        <f>+IF(O6&gt;=$D6,"CUMPLE","NO CUMPLE")</f>
        <v>NO CUMPLE</v>
      </c>
      <c r="S6" s="33">
        <f>+S53+S81+S112+S146+S180+S208</f>
        <v>7394615006</v>
      </c>
      <c r="T6" s="26" t="str">
        <f>+IF(S6&gt;=$D6,"CUMPLE","NO CUMPLE")</f>
        <v>NO CUMPLE</v>
      </c>
      <c r="W6" s="33">
        <f>+W53+W81+W112+W146+W180+W208</f>
        <v>10634271468</v>
      </c>
      <c r="X6" s="26" t="str">
        <f>+IF(W6&gt;=$D6,"CUMPLE","NO CUMPLE")</f>
        <v>CUMPLE</v>
      </c>
      <c r="AA6" s="33">
        <f>+AA53+AA81+AA112+AA146+AA180+AA208</f>
        <v>13274119987</v>
      </c>
      <c r="AB6" s="26" t="str">
        <f>+IF(AA6&gt;=$D6,"CUMPLE","NO CUMPLE")</f>
        <v>CUMPLE</v>
      </c>
      <c r="AE6" s="33">
        <f>+AE53+AE81+AE112+AE146+AE180+AE208</f>
        <v>10869035722</v>
      </c>
      <c r="AF6" s="26" t="str">
        <f>+IF(AE6&gt;=$D6,"CUMPLE","NO CUMPLE")</f>
        <v>CUMPLE</v>
      </c>
      <c r="AI6" s="33">
        <f>+AI53+AI81+AI112+AI146+AI180+AI208</f>
        <v>13966555558</v>
      </c>
      <c r="AJ6" s="26" t="str">
        <f>+IF(AI6&gt;=$D6,"CUMPLE","NO CUMPLE")</f>
        <v>CUMPLE</v>
      </c>
      <c r="AM6" s="33">
        <f>+AM53+AM81+AM112+AM146+AM180+AM208</f>
        <v>17192792437</v>
      </c>
      <c r="AN6" s="26" t="str">
        <f>+IF(AM6&gt;=$D6,"CUMPLE","NO CUMPLE")</f>
        <v>CUMPLE</v>
      </c>
      <c r="AQ6" s="33">
        <f>+AQ53+AQ81+AQ112+AQ146+AQ180+AQ208</f>
        <v>8613296829</v>
      </c>
      <c r="AR6" s="26" t="str">
        <f>+IF(AQ6&gt;=$D6,"CUMPLE","NO CUMPLE")</f>
        <v>NO CUMPLE</v>
      </c>
      <c r="AU6" s="33">
        <f>+AU53+AU81+AU112+AU146+AU180+AU208</f>
        <v>14755427362</v>
      </c>
      <c r="AV6" s="26" t="str">
        <f>+IF(AU6&gt;=$D6,"CUMPLE","NO CUMPLE")</f>
        <v>CUMPLE</v>
      </c>
      <c r="AY6" s="33">
        <f>+AY53+AY81+AY112+AY146+AY180+AY208</f>
        <v>7702295164</v>
      </c>
      <c r="AZ6" s="26" t="str">
        <f>+IF(AY6&gt;=$D6,"CUMPLE","NO CUMPLE")</f>
        <v>NO CUMPLE</v>
      </c>
      <c r="BC6" s="33">
        <f>+BC53+BC81+BC112+BC146+BC180+BC208</f>
        <v>11242920937</v>
      </c>
      <c r="BD6" s="26" t="str">
        <f>+IF(BC6&gt;=$D6,"CUMPLE","NO CUMPLE")</f>
        <v>CUMPLE</v>
      </c>
      <c r="BG6" s="33">
        <f>+BG53+BG81+BG112+BG146+BG180+BG208</f>
        <v>10784820343</v>
      </c>
      <c r="BH6" s="26" t="str">
        <f>+IF(BG6&gt;=$D6,"CUMPLE","NO CUMPLE")</f>
        <v>CUMPLE</v>
      </c>
      <c r="BK6" s="33">
        <f>+BK53+BK81+BK146+BK180+BK208+BK264</f>
        <v>7865871275</v>
      </c>
      <c r="BL6" s="26" t="str">
        <f>+IF(BK6&gt;=$D6,"CUMPLE","NO CUMPLE")</f>
        <v>NO CUMPLE</v>
      </c>
    </row>
    <row r="7" spans="1:64" x14ac:dyDescent="0.2">
      <c r="A7" s="621" t="s">
        <v>85</v>
      </c>
      <c r="B7" s="622"/>
      <c r="D7" s="33">
        <f>+ROUND(D6/D8,0)</f>
        <v>719515766</v>
      </c>
      <c r="G7" s="33">
        <f>+G57+G85+G116+G150+G184+G212</f>
        <v>736865065</v>
      </c>
      <c r="H7" s="26" t="str">
        <f>+IF(G7&gt;=$D7,"CUMPLE","NO CUMPLE")</f>
        <v>CUMPLE</v>
      </c>
      <c r="K7" s="33">
        <f>+K57+K85+K116+K150+K184+K212</f>
        <v>1526639811</v>
      </c>
      <c r="L7" s="26" t="str">
        <f>+IF(K7&gt;=$D7,"CUMPLE","NO CUMPLE")</f>
        <v>CUMPLE</v>
      </c>
      <c r="O7" s="33">
        <f>+O57+O85+O116+O150+O184+O212</f>
        <v>580771254</v>
      </c>
      <c r="P7" s="26" t="str">
        <f>+IF(O7&gt;=$D7,"CUMPLE","NO CUMPLE")</f>
        <v>NO CUMPLE</v>
      </c>
      <c r="S7" s="33">
        <f>+S57+S85+S116+S150+S184+S212</f>
        <v>994912393</v>
      </c>
      <c r="T7" s="26" t="str">
        <f>+IF(S7&gt;=$D7,"CUMPLE","NO CUMPLE")</f>
        <v>CUMPLE</v>
      </c>
      <c r="W7" s="33">
        <f>+W57+W85+W116+W150+W184+W212</f>
        <v>830780543</v>
      </c>
      <c r="X7" s="26" t="str">
        <f>+IF(W7&gt;=$D7,"CUMPLE","NO CUMPLE")</f>
        <v>CUMPLE</v>
      </c>
      <c r="AA7" s="33">
        <f>+AA57+AA85+AA116+AA150+AA184+AA212</f>
        <v>1189777399</v>
      </c>
      <c r="AB7" s="26" t="str">
        <f>+IF(AA7&gt;=$D7,"CUMPLE","NO CUMPLE")</f>
        <v>CUMPLE</v>
      </c>
      <c r="AE7" s="33">
        <f>+AE57+AE85+AE116+AE150+AE184+AE212</f>
        <v>1072500532</v>
      </c>
      <c r="AF7" s="26" t="str">
        <f>+IF(AE7&gt;=$D7,"CUMPLE","NO CUMPLE")</f>
        <v>CUMPLE</v>
      </c>
      <c r="AI7" s="33">
        <f>+AI57+AI85+AI116+AI150+AI184+AI212</f>
        <v>1159025141</v>
      </c>
      <c r="AJ7" s="26" t="str">
        <f>+IF(AI7&gt;=$D7,"CUMPLE","NO CUMPLE")</f>
        <v>CUMPLE</v>
      </c>
      <c r="AM7" s="33">
        <f>+AM57+AM85+AM116+AM150+AM184+AM212</f>
        <v>897048086</v>
      </c>
      <c r="AN7" s="26" t="str">
        <f>+IF(AM7&gt;=$D7,"CUMPLE","NO CUMPLE")</f>
        <v>CUMPLE</v>
      </c>
      <c r="AQ7" s="33">
        <f>+AQ57+AQ85+AQ116+AQ150+AQ184+AQ212</f>
        <v>996868308</v>
      </c>
      <c r="AR7" s="26" t="str">
        <f>+IF(AQ7&gt;=$D7,"CUMPLE","NO CUMPLE")</f>
        <v>CUMPLE</v>
      </c>
      <c r="AU7" s="33">
        <f>+AU57+AU85+AU116+AU150+AU184+AU212</f>
        <v>1277462731</v>
      </c>
      <c r="AV7" s="26" t="str">
        <f>+IF(AU7&gt;=$D7,"CUMPLE","NO CUMPLE")</f>
        <v>CUMPLE</v>
      </c>
      <c r="AY7" s="33">
        <f>+AY57+AY85+AY116+AY150+AY184+AY212</f>
        <v>967473022</v>
      </c>
      <c r="AZ7" s="26" t="str">
        <f>+IF(AY7&gt;=$D7,"CUMPLE","NO CUMPLE")</f>
        <v>CUMPLE</v>
      </c>
      <c r="BC7" s="33">
        <f>+BC57+BC85+BC116+BC150+BC184+BC212</f>
        <v>941646240</v>
      </c>
      <c r="BD7" s="26" t="str">
        <f>+IF(BC7&gt;=$D7,"CUMPLE","NO CUMPLE")</f>
        <v>CUMPLE</v>
      </c>
      <c r="BG7" s="33">
        <f>+BG57+BG85+BG116+BG150+BG184+BG212</f>
        <v>1009197414</v>
      </c>
      <c r="BH7" s="26" t="str">
        <f>+IF(BG7&gt;=$D7,"CUMPLE","NO CUMPLE")</f>
        <v>CUMPLE</v>
      </c>
      <c r="BK7" s="33">
        <f>+BK57+BK85+BK150+BK184+BK212+BK268</f>
        <v>497075584</v>
      </c>
      <c r="BL7" s="26" t="str">
        <f>+IF(BK7&gt;=$D7,"CUMPLE","NO CUMPLE")</f>
        <v>NO CUMPLE</v>
      </c>
    </row>
    <row r="8" spans="1:64" x14ac:dyDescent="0.2">
      <c r="A8" s="621" t="s">
        <v>86</v>
      </c>
      <c r="B8" s="622"/>
      <c r="D8" s="33">
        <v>12</v>
      </c>
      <c r="G8" s="33"/>
      <c r="K8" s="33"/>
      <c r="O8" s="33"/>
      <c r="S8" s="33"/>
      <c r="W8" s="33"/>
      <c r="AA8" s="33"/>
      <c r="AE8" s="33"/>
      <c r="AI8" s="33"/>
      <c r="AM8" s="33"/>
      <c r="AQ8" s="33"/>
      <c r="AU8" s="33"/>
      <c r="AY8" s="33"/>
      <c r="BC8" s="33"/>
      <c r="BG8" s="33"/>
      <c r="BK8" s="33"/>
    </row>
    <row r="9" spans="1:64" x14ac:dyDescent="0.2">
      <c r="A9" s="624" t="s">
        <v>96</v>
      </c>
      <c r="B9" s="625"/>
      <c r="D9" s="630">
        <v>0.25</v>
      </c>
      <c r="F9" s="86">
        <v>1</v>
      </c>
      <c r="G9" s="122">
        <v>0.2</v>
      </c>
      <c r="J9" s="86">
        <v>1</v>
      </c>
      <c r="K9" s="122">
        <v>0.3</v>
      </c>
      <c r="N9" s="86">
        <v>1</v>
      </c>
      <c r="O9" s="122">
        <v>0.45</v>
      </c>
      <c r="R9" s="86">
        <v>1</v>
      </c>
      <c r="S9" s="122">
        <v>0.5</v>
      </c>
      <c r="T9" s="26" t="str">
        <f>+IF(S9&gt;=$D$9,"OK","NO OK")</f>
        <v>OK</v>
      </c>
      <c r="V9" s="86">
        <v>1</v>
      </c>
      <c r="W9" s="122">
        <v>0.65</v>
      </c>
      <c r="X9" s="26" t="str">
        <f>+IF(W9&gt;=$D$9,"OK","NO OK")</f>
        <v>OK</v>
      </c>
      <c r="Z9" s="86">
        <v>1</v>
      </c>
      <c r="AA9" s="122">
        <v>0.9</v>
      </c>
      <c r="AB9" s="26" t="str">
        <f>+IF(AA9&gt;=$D$9,"OK","NO OK")</f>
        <v>OK</v>
      </c>
      <c r="AD9" s="86">
        <v>1</v>
      </c>
      <c r="AE9" s="122">
        <v>0.3</v>
      </c>
      <c r="AF9" s="26" t="str">
        <f>+IF(AE9&gt;=$D$9,"OK","NO OK")</f>
        <v>OK</v>
      </c>
      <c r="AH9" s="86">
        <v>1</v>
      </c>
      <c r="AI9" s="122">
        <v>0.7</v>
      </c>
      <c r="AJ9" s="26" t="str">
        <f>+IF(AI9&gt;=$D$9,"OK","NO OK")</f>
        <v>OK</v>
      </c>
      <c r="AL9" s="86">
        <v>1</v>
      </c>
      <c r="AM9" s="122">
        <v>0.4</v>
      </c>
      <c r="AN9" s="26" t="str">
        <f>+IF(AM9&gt;=$D$9,"OK","NO OK")</f>
        <v>OK</v>
      </c>
      <c r="AP9" s="86">
        <v>1</v>
      </c>
      <c r="AQ9" s="122">
        <v>0.35</v>
      </c>
      <c r="AR9" s="26"/>
      <c r="AT9" s="86">
        <v>1</v>
      </c>
      <c r="AU9" s="122">
        <v>0.98</v>
      </c>
      <c r="AV9" s="26" t="str">
        <f>+IF(AU9&gt;=$D$9,"OK","NO OK")</f>
        <v>OK</v>
      </c>
      <c r="AX9" s="86">
        <v>1</v>
      </c>
      <c r="AY9" s="122">
        <v>0.4</v>
      </c>
      <c r="AZ9" s="26" t="str">
        <f>+IF(AY9&gt;=$D$9,"OK","NO OK")</f>
        <v>OK</v>
      </c>
      <c r="BB9" s="86">
        <v>1</v>
      </c>
      <c r="BC9" s="122">
        <v>0.3</v>
      </c>
      <c r="BD9" s="26" t="str">
        <f>+IF(BC9&gt;=$D$9,"OK","NO OK")</f>
        <v>OK</v>
      </c>
      <c r="BF9" s="86">
        <v>1</v>
      </c>
      <c r="BG9" s="122">
        <v>0.5</v>
      </c>
      <c r="BH9" s="26" t="str">
        <f>+IF(BG9&gt;=$D$9,"OK","NO OK")</f>
        <v>OK</v>
      </c>
      <c r="BJ9" s="86">
        <v>1</v>
      </c>
      <c r="BK9" s="122">
        <v>0.3</v>
      </c>
      <c r="BL9" s="26" t="str">
        <f>+IF(BK9&gt;=$D$9,"OK","NO OK")</f>
        <v>OK</v>
      </c>
    </row>
    <row r="10" spans="1:64" x14ac:dyDescent="0.2">
      <c r="A10" s="626"/>
      <c r="B10" s="627"/>
      <c r="D10" s="631"/>
      <c r="F10" s="86">
        <v>2</v>
      </c>
      <c r="G10" s="122">
        <v>0.8</v>
      </c>
      <c r="H10" s="26" t="str">
        <f>+IF(G10&gt;=$D$9,"OK","NO OK")</f>
        <v>OK</v>
      </c>
      <c r="J10" s="86">
        <v>2</v>
      </c>
      <c r="K10" s="122">
        <v>0.3</v>
      </c>
      <c r="L10" s="26"/>
      <c r="N10" s="86">
        <v>2</v>
      </c>
      <c r="O10" s="122">
        <v>0.3</v>
      </c>
      <c r="P10" s="26" t="str">
        <f>+IF(O10&gt;=$D$9,"OK","NO OK")</f>
        <v>OK</v>
      </c>
      <c r="R10" s="86">
        <v>2</v>
      </c>
      <c r="S10" s="122">
        <v>0.5</v>
      </c>
      <c r="T10" s="26"/>
      <c r="V10" s="86">
        <v>2</v>
      </c>
      <c r="W10" s="122">
        <v>0.35</v>
      </c>
      <c r="Z10" s="86">
        <v>2</v>
      </c>
      <c r="AA10" s="122">
        <v>0.1</v>
      </c>
      <c r="AD10" s="86">
        <v>2</v>
      </c>
      <c r="AE10" s="122">
        <v>0.7</v>
      </c>
      <c r="AH10" s="86">
        <v>2</v>
      </c>
      <c r="AI10" s="122">
        <v>0.3</v>
      </c>
      <c r="AL10" s="86">
        <v>2</v>
      </c>
      <c r="AM10" s="122">
        <v>0.2</v>
      </c>
      <c r="AP10" s="86">
        <v>2</v>
      </c>
      <c r="AQ10" s="122">
        <v>0.3</v>
      </c>
      <c r="AR10" s="26" t="str">
        <f>+IF(AQ10&gt;=$D$9,"OK","NO OK")</f>
        <v>OK</v>
      </c>
      <c r="AT10" s="86">
        <v>2</v>
      </c>
      <c r="AU10" s="122">
        <v>0.01</v>
      </c>
      <c r="AV10" s="26"/>
      <c r="AX10" s="86">
        <v>2</v>
      </c>
      <c r="AY10" s="122">
        <v>0.3</v>
      </c>
      <c r="AZ10" s="26"/>
      <c r="BB10" s="86">
        <v>2</v>
      </c>
      <c r="BC10" s="122">
        <v>0.7</v>
      </c>
      <c r="BD10" s="26"/>
      <c r="BF10" s="86">
        <v>2</v>
      </c>
      <c r="BG10" s="122">
        <v>0.5</v>
      </c>
      <c r="BH10" s="26"/>
      <c r="BJ10" s="86">
        <v>2</v>
      </c>
      <c r="BK10" s="122">
        <v>0.35</v>
      </c>
      <c r="BL10" s="26"/>
    </row>
    <row r="11" spans="1:64" x14ac:dyDescent="0.2">
      <c r="A11" s="626"/>
      <c r="B11" s="627"/>
      <c r="D11" s="631"/>
      <c r="F11" s="86"/>
      <c r="G11" s="122"/>
      <c r="J11" s="86">
        <v>3</v>
      </c>
      <c r="K11" s="122">
        <v>0.3</v>
      </c>
      <c r="L11" s="26" t="str">
        <f>+IF(K11&gt;=$D$9,"OK","NO OK")</f>
        <v>OK</v>
      </c>
      <c r="N11" s="86">
        <v>3</v>
      </c>
      <c r="O11" s="122">
        <v>0.25</v>
      </c>
      <c r="R11" s="86"/>
      <c r="S11" s="122"/>
      <c r="V11" s="86"/>
      <c r="W11" s="33"/>
      <c r="Z11" s="86"/>
      <c r="AA11" s="122"/>
      <c r="AD11" s="86"/>
      <c r="AE11" s="122"/>
      <c r="AH11" s="86"/>
      <c r="AI11" s="122"/>
      <c r="AL11" s="86">
        <v>3</v>
      </c>
      <c r="AM11" s="122">
        <v>0.4</v>
      </c>
      <c r="AP11" s="86">
        <v>3</v>
      </c>
      <c r="AQ11" s="122">
        <v>0.35</v>
      </c>
      <c r="AT11" s="86">
        <v>3</v>
      </c>
      <c r="AU11" s="122">
        <v>0.01</v>
      </c>
      <c r="AX11" s="86">
        <v>3</v>
      </c>
      <c r="AY11" s="122">
        <v>0.3</v>
      </c>
      <c r="BB11" s="86"/>
      <c r="BC11" s="122"/>
      <c r="BF11" s="86"/>
      <c r="BG11" s="122"/>
      <c r="BJ11" s="86">
        <v>3</v>
      </c>
      <c r="BK11" s="122">
        <v>0.35</v>
      </c>
    </row>
    <row r="12" spans="1:64" x14ac:dyDescent="0.2">
      <c r="A12" s="628"/>
      <c r="B12" s="629"/>
      <c r="D12" s="632"/>
      <c r="F12" s="86"/>
      <c r="G12" s="122"/>
      <c r="J12" s="86">
        <v>4</v>
      </c>
      <c r="K12" s="122">
        <v>0.1</v>
      </c>
      <c r="N12" s="86"/>
      <c r="O12" s="122"/>
      <c r="R12" s="86"/>
      <c r="S12" s="122"/>
      <c r="V12" s="86"/>
      <c r="W12" s="33"/>
      <c r="Z12" s="86"/>
      <c r="AA12" s="122"/>
      <c r="AD12" s="86"/>
      <c r="AE12" s="122"/>
      <c r="AH12" s="86"/>
      <c r="AI12" s="122"/>
      <c r="AL12" s="86"/>
      <c r="AM12" s="122"/>
      <c r="AP12" s="86"/>
      <c r="AQ12" s="122"/>
      <c r="AT12" s="86"/>
      <c r="AU12" s="122"/>
      <c r="AX12" s="86"/>
      <c r="AY12" s="122"/>
      <c r="BB12" s="86"/>
      <c r="BC12" s="122"/>
      <c r="BF12" s="86"/>
      <c r="BG12" s="122"/>
      <c r="BJ12" s="86"/>
      <c r="BK12" s="122"/>
    </row>
    <row r="13" spans="1:64" x14ac:dyDescent="0.2">
      <c r="A13" s="624" t="s">
        <v>87</v>
      </c>
      <c r="B13" s="625"/>
      <c r="D13" s="633">
        <f t="shared" ref="D13" si="0">+ROUND(D6*0.3,0)</f>
        <v>2590256756</v>
      </c>
      <c r="F13" s="86" t="s">
        <v>75</v>
      </c>
      <c r="G13" s="33">
        <f>+SUMIF(F$29:F$212,F13,G$29:G$212)</f>
        <v>0</v>
      </c>
      <c r="J13" s="86" t="s">
        <v>75</v>
      </c>
      <c r="K13" s="33">
        <f>+SUMIF(J$29:J$240,J13,K$29:K$240)</f>
        <v>2751353461</v>
      </c>
      <c r="N13" s="86" t="s">
        <v>75</v>
      </c>
      <c r="O13" s="33">
        <f>+SUMIF(N$29:N$212,N13,O$29:O$212)</f>
        <v>0</v>
      </c>
      <c r="R13" s="86" t="s">
        <v>75</v>
      </c>
      <c r="S13" s="33">
        <f>+SUMIF(R$29:R$212,R13,S$29:S$212)</f>
        <v>5653541427</v>
      </c>
      <c r="T13" s="26" t="str">
        <f>+IF(S13&gt;=$D$13,"OK","NO OK")</f>
        <v>OK</v>
      </c>
      <c r="V13" s="86" t="s">
        <v>75</v>
      </c>
      <c r="W13" s="33">
        <f>+SUMIF(V$29:V$212,V13,W$29:W$212)</f>
        <v>4383076811</v>
      </c>
      <c r="X13" s="26" t="str">
        <f>+IF(W13&gt;=$D$17,"OK","NO OK")</f>
        <v>OK</v>
      </c>
      <c r="Z13" s="86" t="s">
        <v>75</v>
      </c>
      <c r="AA13" s="33">
        <f>+SUMIF(Z$29:Z$212,Z13,AA$29:AA$212)</f>
        <v>11472616563</v>
      </c>
      <c r="AB13" s="26" t="str">
        <f>+IF(AA13&gt;=$D$17,"OK","NO OK")</f>
        <v>OK</v>
      </c>
      <c r="AD13" s="86" t="s">
        <v>75</v>
      </c>
      <c r="AE13" s="33">
        <f>+SUMIF(AD$29:AD$212,AD13,AE$29:AE$212)</f>
        <v>8468910866</v>
      </c>
      <c r="AF13" s="26" t="str">
        <f>+IF(AE13&gt;=$D$17,"OK","NO OK")</f>
        <v>OK</v>
      </c>
      <c r="AH13" s="86" t="s">
        <v>75</v>
      </c>
      <c r="AI13" s="33">
        <f>+SUMIF(AH$29:AH$212,AH13,AI$29:AI$212)</f>
        <v>13966555558</v>
      </c>
      <c r="AJ13" s="26" t="str">
        <f>+IF(AI13&gt;=$D$17,"OK","NO OK")</f>
        <v>OK</v>
      </c>
      <c r="AL13" s="86" t="s">
        <v>75</v>
      </c>
      <c r="AM13" s="33">
        <f>+SUMIF(AL$29:AL$212,AL13,AM$29:AM$212)</f>
        <v>5711689320</v>
      </c>
      <c r="AN13" s="26" t="str">
        <f>+IF(AM13&gt;=$D$17,"OK","NO OK")</f>
        <v>OK</v>
      </c>
      <c r="AP13" s="86" t="s">
        <v>75</v>
      </c>
      <c r="AQ13" s="33">
        <f>+SUMIF(AP$29:AP$212,AP13,AQ$29:AQ$212)</f>
        <v>1785160388</v>
      </c>
      <c r="AR13" s="26"/>
      <c r="AT13" s="86" t="s">
        <v>75</v>
      </c>
      <c r="AU13" s="33">
        <f>+SUMIF(AT$29:AT$212,AT13,AU$29:AU$212)</f>
        <v>4865932152</v>
      </c>
      <c r="AV13" s="26" t="str">
        <f>+IF(AU13&gt;=$D$17,"OK","NO OK")</f>
        <v>OK</v>
      </c>
      <c r="AX13" s="86" t="s">
        <v>75</v>
      </c>
      <c r="AY13" s="33">
        <f>+SUMIF(AX$29:AX$212,AX13,AY$29:AY$212)</f>
        <v>5507707460</v>
      </c>
      <c r="AZ13" s="26" t="str">
        <f>+IF(AY13&gt;=$D$17,"OK","NO OK")</f>
        <v>OK</v>
      </c>
      <c r="BB13" s="86" t="s">
        <v>75</v>
      </c>
      <c r="BC13" s="33">
        <f>+SUMIF(BB$29:BB$212,BB13,BC$29:BC$212)</f>
        <v>2720232580</v>
      </c>
      <c r="BD13" s="26" t="str">
        <f>+IF(BC13&gt;=$D$17,"OK","NO OK")</f>
        <v>OK</v>
      </c>
      <c r="BF13" s="86" t="s">
        <v>75</v>
      </c>
      <c r="BG13" s="33">
        <f>+SUMIF(BF$29:BF$212,BF13,BG$29:BG$212)</f>
        <v>3156910527</v>
      </c>
      <c r="BH13" s="26" t="str">
        <f>+IF(BG13&gt;=$D$17,"OK","NO OK")</f>
        <v>OK</v>
      </c>
      <c r="BJ13" s="86" t="s">
        <v>75</v>
      </c>
      <c r="BK13" s="33">
        <f>+SUMIF(BJ$29:BJ$296,BJ13,BK$29:BK$296)</f>
        <v>5311324987</v>
      </c>
      <c r="BL13" s="26" t="str">
        <f>+IF(BK13&gt;=$D$17,"OK","NO OK")</f>
        <v>OK</v>
      </c>
    </row>
    <row r="14" spans="1:64" x14ac:dyDescent="0.2">
      <c r="A14" s="626"/>
      <c r="B14" s="627"/>
      <c r="D14" s="634"/>
      <c r="F14" s="86" t="s">
        <v>76</v>
      </c>
      <c r="G14" s="33">
        <f>+SUMIF(F$29:F$212,F14,G$29:G$212)</f>
        <v>7243957353</v>
      </c>
      <c r="H14" s="26" t="str">
        <f>+IF(G14&gt;=$D$13,"OK","NO OK")</f>
        <v>OK</v>
      </c>
      <c r="J14" s="86" t="s">
        <v>76</v>
      </c>
      <c r="K14" s="33">
        <f t="shared" ref="K14:K16" si="1">+SUMIF(J$29:J$240,J14,K$29:K$240)</f>
        <v>1925612875</v>
      </c>
      <c r="L14" s="26"/>
      <c r="N14" s="86" t="s">
        <v>76</v>
      </c>
      <c r="O14" s="33">
        <f>+SUMIF(N$29:N$212,N14,O$29:O$212)</f>
        <v>3501103220</v>
      </c>
      <c r="P14" s="26" t="str">
        <f>+IF(O14&gt;=$D$13,"OK","NO OK")</f>
        <v>OK</v>
      </c>
      <c r="R14" s="86" t="s">
        <v>76</v>
      </c>
      <c r="S14" s="33">
        <f>+SUMIF(R$29:R$212,R14,S$29:S$212)</f>
        <v>1741073579</v>
      </c>
      <c r="T14" s="26"/>
      <c r="V14" s="86" t="s">
        <v>76</v>
      </c>
      <c r="W14" s="33">
        <f>+SUMIF(V$29:V$212,V14,W$29:W$212)</f>
        <v>6251194657</v>
      </c>
      <c r="X14" s="26"/>
      <c r="Z14" s="86" t="s">
        <v>76</v>
      </c>
      <c r="AA14" s="33">
        <f>+SUMIF(Z$29:Z$212,Z14,AA$29:AA$212)</f>
        <v>1801503424</v>
      </c>
      <c r="AB14" s="26"/>
      <c r="AD14" s="86" t="s">
        <v>76</v>
      </c>
      <c r="AE14" s="33">
        <f>+SUMIF(AD$29:AD$212,AD14,AE$29:AE$212)</f>
        <v>2400124856</v>
      </c>
      <c r="AF14" s="26"/>
      <c r="AH14" s="86" t="s">
        <v>76</v>
      </c>
      <c r="AI14" s="33">
        <f>+SUMIF(AH$29:AH$212,AH14,AI$29:AI$212)</f>
        <v>0</v>
      </c>
      <c r="AJ14" s="26"/>
      <c r="AL14" s="86" t="s">
        <v>76</v>
      </c>
      <c r="AM14" s="33">
        <f>+SUMIF(AL$29:AL$212,AL14,AM$29:AM$212)</f>
        <v>11481103117</v>
      </c>
      <c r="AN14" s="26"/>
      <c r="AP14" s="86" t="s">
        <v>76</v>
      </c>
      <c r="AQ14" s="33">
        <f>+SUMIF(AP$29:AP$212,AP14,AQ$29:AQ$212)</f>
        <v>5987313059</v>
      </c>
      <c r="AR14" s="26" t="str">
        <f>+IF(AQ14&gt;=$D$17,"OK","NO OK")</f>
        <v>OK</v>
      </c>
      <c r="AT14" s="86" t="s">
        <v>76</v>
      </c>
      <c r="AU14" s="33">
        <f>+SUMIF(AT$29:AT$212,AT14,AU$29:AU$212)</f>
        <v>4816503946</v>
      </c>
      <c r="AV14" s="26"/>
      <c r="AX14" s="86" t="s">
        <v>76</v>
      </c>
      <c r="AY14" s="33">
        <f>+SUMIF(AX$29:AX$212,AX14,AY$29:AY$212)</f>
        <v>2194587704</v>
      </c>
      <c r="AZ14" s="26"/>
      <c r="BB14" s="86" t="s">
        <v>76</v>
      </c>
      <c r="BC14" s="33">
        <f>+SUMIF(BB$29:BB$212,BB14,BC$29:BC$212)</f>
        <v>8522688357</v>
      </c>
      <c r="BD14" s="26"/>
      <c r="BF14" s="86" t="s">
        <v>76</v>
      </c>
      <c r="BG14" s="33">
        <f>+SUMIF(BF$29:BF$212,BF14,BG$29:BG$212)</f>
        <v>7627909816</v>
      </c>
      <c r="BH14" s="26"/>
      <c r="BJ14" s="86" t="s">
        <v>76</v>
      </c>
      <c r="BK14" s="33">
        <f t="shared" ref="BK14:BK15" si="2">+SUMIF(BJ$29:BJ$296,BJ14,BK$29:BK$296)</f>
        <v>2554546288</v>
      </c>
      <c r="BL14" s="26"/>
    </row>
    <row r="15" spans="1:64" x14ac:dyDescent="0.2">
      <c r="A15" s="626"/>
      <c r="B15" s="627"/>
      <c r="D15" s="634"/>
      <c r="F15" s="86"/>
      <c r="G15" s="33">
        <f>+SUMIF(F$29:F$212,F15,G$29:G$212)</f>
        <v>0</v>
      </c>
      <c r="J15" s="86" t="s">
        <v>77</v>
      </c>
      <c r="K15" s="33">
        <f t="shared" si="1"/>
        <v>8861945329</v>
      </c>
      <c r="L15" s="26" t="str">
        <f>+IF(K15&gt;=$D$13,"OK","NO OK")</f>
        <v>OK</v>
      </c>
      <c r="N15" s="86" t="s">
        <v>77</v>
      </c>
      <c r="O15" s="33">
        <f>+SUMIF(N$29:N$212,N15,O$29:O$212)</f>
        <v>2847542032</v>
      </c>
      <c r="R15" s="86"/>
      <c r="S15" s="33">
        <f>+SUMIF(R$29:R$212,R15,S$29:S$212)</f>
        <v>0</v>
      </c>
      <c r="V15" s="86"/>
      <c r="W15" s="33">
        <f>+SUMIF(V$29:V$212,V15,W$29:W$212)</f>
        <v>0</v>
      </c>
      <c r="Z15" s="86"/>
      <c r="AA15" s="33">
        <f>+SUMIF(Z$29:Z$212,Z15,AA$29:AA$212)</f>
        <v>0</v>
      </c>
      <c r="AD15" s="86"/>
      <c r="AE15" s="33">
        <f>+SUMIF(AD$29:AD$212,AD15,AE$29:AE$212)</f>
        <v>0</v>
      </c>
      <c r="AH15" s="86"/>
      <c r="AI15" s="33">
        <f>+SUMIF(AH$29:AH$212,AH15,AI$29:AI$212)</f>
        <v>0</v>
      </c>
      <c r="AL15" s="86" t="s">
        <v>77</v>
      </c>
      <c r="AM15" s="33">
        <f>+SUMIF(AL$29:AL$212,AL15,AM$29:AM$212)</f>
        <v>0</v>
      </c>
      <c r="AP15" s="86" t="s">
        <v>77</v>
      </c>
      <c r="AQ15" s="33">
        <f>+SUMIF(AP$29:AP$212,AP15,AQ$29:AQ$212)</f>
        <v>840823382</v>
      </c>
      <c r="AT15" s="86" t="s">
        <v>77</v>
      </c>
      <c r="AU15" s="33">
        <f>+SUMIF(AT$29:AT$212,AT15,AU$29:AU$212)</f>
        <v>5072991264</v>
      </c>
      <c r="AX15" s="86" t="s">
        <v>77</v>
      </c>
      <c r="AY15" s="33">
        <f>+SUMIF(AX$29:AX$212,AX15,AY$29:AY$212)</f>
        <v>0</v>
      </c>
      <c r="BB15" s="86"/>
      <c r="BC15" s="33">
        <f>+SUMIF(BB$29:BB$212,BB15,BC$29:BC$212)</f>
        <v>0</v>
      </c>
      <c r="BF15" s="86"/>
      <c r="BG15" s="33">
        <f>+SUMIF(BF$29:BF$212,BF15,BG$29:BG$212)</f>
        <v>0</v>
      </c>
      <c r="BJ15" s="86" t="s">
        <v>77</v>
      </c>
      <c r="BK15" s="33">
        <f t="shared" si="2"/>
        <v>1273842075</v>
      </c>
    </row>
    <row r="16" spans="1:64" x14ac:dyDescent="0.2">
      <c r="A16" s="628"/>
      <c r="B16" s="629"/>
      <c r="D16" s="635"/>
      <c r="F16" s="86"/>
      <c r="G16" s="33"/>
      <c r="J16" s="86" t="s">
        <v>109</v>
      </c>
      <c r="K16" s="33">
        <f t="shared" si="1"/>
        <v>0</v>
      </c>
      <c r="N16" s="86"/>
      <c r="O16" s="33"/>
      <c r="R16" s="86"/>
      <c r="S16" s="33"/>
      <c r="V16" s="86"/>
      <c r="W16" s="33"/>
      <c r="Z16" s="86"/>
      <c r="AA16" s="33"/>
      <c r="AD16" s="86"/>
      <c r="AE16" s="33"/>
      <c r="AH16" s="86"/>
      <c r="AI16" s="33"/>
      <c r="AL16" s="86"/>
      <c r="AM16" s="33"/>
      <c r="AP16" s="86"/>
      <c r="AQ16" s="33"/>
      <c r="AT16" s="86"/>
      <c r="AU16" s="33"/>
      <c r="AX16" s="86"/>
      <c r="AY16" s="33"/>
      <c r="BB16" s="86"/>
      <c r="BC16" s="33"/>
      <c r="BF16" s="86"/>
      <c r="BG16" s="33"/>
      <c r="BJ16" s="86"/>
      <c r="BK16" s="33"/>
    </row>
    <row r="17" spans="1:64" x14ac:dyDescent="0.2">
      <c r="A17" s="624" t="s">
        <v>67</v>
      </c>
      <c r="B17" s="625"/>
      <c r="D17" s="633">
        <f>+ROUND(D7*0.3,0)</f>
        <v>215854730</v>
      </c>
      <c r="F17" s="86" t="s">
        <v>78</v>
      </c>
      <c r="G17" s="33">
        <f>+SUMIF(F$29:F$212,F17,G$29:G$212)</f>
        <v>0</v>
      </c>
      <c r="H17" s="26"/>
      <c r="J17" s="86" t="s">
        <v>78</v>
      </c>
      <c r="K17" s="33">
        <f>+SUMIF(J$29:J$240,J17,K$29:K$240)</f>
        <v>420882875</v>
      </c>
      <c r="L17" s="26"/>
      <c r="N17" s="86" t="s">
        <v>78</v>
      </c>
      <c r="O17" s="33">
        <f>+SUMIF(N$29:N$212,N17,O$29:O$212)</f>
        <v>0</v>
      </c>
      <c r="P17" s="26"/>
      <c r="R17" s="86" t="s">
        <v>78</v>
      </c>
      <c r="S17" s="33">
        <f>+SUMIF(R$29:R$212,R17,S$29:S$212)</f>
        <v>708079843</v>
      </c>
      <c r="T17" s="26" t="str">
        <f>+IF(S17&gt;=$D$17,"OK","NO OK")</f>
        <v>OK</v>
      </c>
      <c r="V17" s="86" t="s">
        <v>78</v>
      </c>
      <c r="W17" s="33">
        <f>+SUMIF(V$29:V$212,V17,W$29:W$212)</f>
        <v>437623646</v>
      </c>
      <c r="X17" s="26" t="str">
        <f>+IF(W17&gt;=$D$17,"OK","NO OK")</f>
        <v>OK</v>
      </c>
      <c r="Z17" s="86" t="s">
        <v>78</v>
      </c>
      <c r="AA17" s="33">
        <f>+SUMIF(Z$29:Z$212,Z17,AA$29:AA$212)</f>
        <v>1056332701</v>
      </c>
      <c r="AB17" s="26" t="str">
        <f>+IF(AA17&gt;=$D$17,"OK","NO OK")</f>
        <v>OK</v>
      </c>
      <c r="AD17" s="86" t="s">
        <v>78</v>
      </c>
      <c r="AE17" s="33">
        <f>+SUMIF(AD$29:AD$212,AD17,AE$29:AE$212)</f>
        <v>625935762</v>
      </c>
      <c r="AF17" s="26" t="str">
        <f>+IF(AE17&gt;=$D$17,"OK","NO OK")</f>
        <v>OK</v>
      </c>
      <c r="AH17" s="86" t="s">
        <v>78</v>
      </c>
      <c r="AI17" s="33">
        <f>+SUMIF(AH$29:AH$212,AH17,AI$29:AI$212)</f>
        <v>1159025141</v>
      </c>
      <c r="AJ17" s="26" t="str">
        <f>+IF(AI17&gt;=$D$17,"OK","NO OK")</f>
        <v>OK</v>
      </c>
      <c r="AL17" s="86" t="s">
        <v>78</v>
      </c>
      <c r="AM17" s="33">
        <f>+SUMIF(AL$29:AL$212,AL17,AM$29:AM$212)</f>
        <v>420443352</v>
      </c>
      <c r="AN17" s="26" t="str">
        <f>+IF(AM17&gt;=$D$17,"OK","NO OK")</f>
        <v>OK</v>
      </c>
      <c r="AP17" s="86" t="s">
        <v>78</v>
      </c>
      <c r="AQ17" s="33">
        <f>+SUMIF(AP$29:AP$212,AP17,AQ$29:AQ$212)</f>
        <v>402628004</v>
      </c>
      <c r="AR17" s="26"/>
      <c r="AT17" s="86" t="s">
        <v>78</v>
      </c>
      <c r="AU17" s="33">
        <f>+SUMIF(AT$29:AT$212,AT17,AU$29:AU$212)</f>
        <v>502868593</v>
      </c>
      <c r="AV17" s="26" t="str">
        <f>+IF(AU17&gt;=$D$17,"OK","NO OK")</f>
        <v>OK</v>
      </c>
      <c r="AX17" s="86" t="s">
        <v>78</v>
      </c>
      <c r="AY17" s="33">
        <f>+SUMIF(AX$29:AX$212,AX17,AY$29:AY$212)</f>
        <v>778550096</v>
      </c>
      <c r="AZ17" s="26" t="str">
        <f>+IF(AY17&gt;=$D$17,"OK","NO OK")</f>
        <v>OK</v>
      </c>
      <c r="BB17" s="86" t="s">
        <v>78</v>
      </c>
      <c r="BC17" s="33">
        <f>+SUMIF(BB$29:BB$212,BB17,BC$29:BC$212)</f>
        <v>553014760</v>
      </c>
      <c r="BD17" s="26" t="str">
        <f>+IF(BC17&gt;=$D$17,"OK","NO OK")</f>
        <v>OK</v>
      </c>
      <c r="BF17" s="86" t="s">
        <v>78</v>
      </c>
      <c r="BG17" s="33">
        <f>+SUMIF(BF$29:BF$212,BF17,BG$29:BG$212)</f>
        <v>592371741</v>
      </c>
      <c r="BH17" s="26" t="str">
        <f>+IF(BG17&gt;=$D$17,"OK","NO OK")</f>
        <v>OK</v>
      </c>
      <c r="BJ17" s="86" t="s">
        <v>78</v>
      </c>
      <c r="BK17" s="33">
        <f>+SUMIF(BJ$29:BJ$296,BJ17,BK$29:BK$296)</f>
        <v>218843222</v>
      </c>
      <c r="BL17" s="26" t="str">
        <f>+IF(BK17&gt;=$D$17,"OK","NO OK")</f>
        <v>OK</v>
      </c>
    </row>
    <row r="18" spans="1:64" x14ac:dyDescent="0.2">
      <c r="A18" s="626"/>
      <c r="B18" s="627"/>
      <c r="D18" s="634"/>
      <c r="F18" s="86" t="s">
        <v>79</v>
      </c>
      <c r="G18" s="33">
        <f>+SUMIF(F$29:F$212,F18,G$29:G$212)</f>
        <v>736865065</v>
      </c>
      <c r="H18" s="26" t="str">
        <f>+IF(G18&gt;=$D$17,"OK","NO OK")</f>
        <v>OK</v>
      </c>
      <c r="J18" s="86" t="s">
        <v>79</v>
      </c>
      <c r="K18" s="33">
        <f t="shared" ref="K18:K20" si="3">+SUMIF(J$29:J$240,J18,K$29:K$240)</f>
        <v>247872587</v>
      </c>
      <c r="L18" s="26"/>
      <c r="N18" s="86" t="s">
        <v>79</v>
      </c>
      <c r="O18" s="33">
        <f>+SUMIF(N$29:N$212,N18,O$29:O$212)</f>
        <v>344067843</v>
      </c>
      <c r="P18" s="26" t="str">
        <f>+IF(O18&gt;=$D$17,"OK","NO OK")</f>
        <v>OK</v>
      </c>
      <c r="R18" s="86" t="s">
        <v>79</v>
      </c>
      <c r="S18" s="33">
        <f>+SUMIF(R$29:R$212,R18,S$29:S$212)</f>
        <v>286832550</v>
      </c>
      <c r="T18" s="26"/>
      <c r="V18" s="86" t="s">
        <v>79</v>
      </c>
      <c r="W18" s="33">
        <f>+SUMIF(V$29:V$212,V18,W$29:W$212)</f>
        <v>393156897</v>
      </c>
      <c r="X18" s="26"/>
      <c r="Z18" s="86" t="s">
        <v>79</v>
      </c>
      <c r="AA18" s="33">
        <f>+SUMIF(Z$29:Z$212,Z18,AA$29:AA$212)</f>
        <v>133444698</v>
      </c>
      <c r="AB18" s="26"/>
      <c r="AD18" s="86" t="s">
        <v>79</v>
      </c>
      <c r="AE18" s="33">
        <f>+SUMIF(AD$29:AD$212,AD18,AE$29:AE$212)</f>
        <v>446564770</v>
      </c>
      <c r="AF18" s="26"/>
      <c r="AH18" s="86" t="s">
        <v>79</v>
      </c>
      <c r="AI18" s="33">
        <f>+SUMIF(AH$29:AH$212,AH18,AI$29:AI$212)</f>
        <v>0</v>
      </c>
      <c r="AJ18" s="26"/>
      <c r="AL18" s="86" t="s">
        <v>79</v>
      </c>
      <c r="AM18" s="33">
        <f>+SUMIF(AL$29:AL$212,AL18,AM$29:AM$212)</f>
        <v>476604734</v>
      </c>
      <c r="AN18" s="26"/>
      <c r="AP18" s="86" t="s">
        <v>79</v>
      </c>
      <c r="AQ18" s="33">
        <f>+SUMIF(AP$29:AP$212,AP18,AQ$29:AQ$212)</f>
        <v>494969539</v>
      </c>
      <c r="AR18" s="26" t="str">
        <f>+IF(AQ18&gt;=$D$17,"OK","NO OK")</f>
        <v>OK</v>
      </c>
      <c r="AT18" s="86" t="s">
        <v>79</v>
      </c>
      <c r="AU18" s="33">
        <f>+SUMIF(AT$29:AT$212,AT18,AU$29:AU$212)</f>
        <v>312151908</v>
      </c>
      <c r="AV18" s="26"/>
      <c r="AX18" s="86" t="s">
        <v>79</v>
      </c>
      <c r="AY18" s="33">
        <f>+SUMIF(AX$29:AX$212,AX18,AY$29:AY$212)</f>
        <v>188922926</v>
      </c>
      <c r="AZ18" s="26"/>
      <c r="BB18" s="86" t="s">
        <v>79</v>
      </c>
      <c r="BC18" s="33">
        <f>+SUMIF(BB$29:BB$212,BB18,BC$29:BC$212)</f>
        <v>388631480</v>
      </c>
      <c r="BD18" s="26"/>
      <c r="BF18" s="86" t="s">
        <v>79</v>
      </c>
      <c r="BG18" s="33">
        <f>+SUMIF(BF$29:BF$212,BF18,BG$29:BG$212)</f>
        <v>416825673</v>
      </c>
      <c r="BH18" s="26"/>
      <c r="BJ18" s="86" t="s">
        <v>79</v>
      </c>
      <c r="BK18" s="33">
        <f t="shared" ref="BK18:BK19" si="4">+SUMIF(BJ$29:BJ$296,BJ18,BK$29:BK$296)</f>
        <v>278232362</v>
      </c>
      <c r="BL18" s="26"/>
    </row>
    <row r="19" spans="1:64" x14ac:dyDescent="0.2">
      <c r="A19" s="626"/>
      <c r="B19" s="627"/>
      <c r="D19" s="634"/>
      <c r="F19" s="86"/>
      <c r="G19" s="33">
        <f>+SUMIF(F$29:F$212,F19,G$29:G$212)</f>
        <v>0</v>
      </c>
      <c r="J19" s="86" t="s">
        <v>80</v>
      </c>
      <c r="K19" s="33">
        <f t="shared" si="3"/>
        <v>857884349</v>
      </c>
      <c r="L19" s="26" t="str">
        <f>+IF(K19&gt;=$D$17,"OK","NO OK")</f>
        <v>OK</v>
      </c>
      <c r="N19" s="86" t="s">
        <v>80</v>
      </c>
      <c r="O19" s="33">
        <f>+SUMIF(N$29:N$212,N19,O$29:O$212)</f>
        <v>236703411</v>
      </c>
      <c r="R19" s="86"/>
      <c r="S19" s="33">
        <f>+SUMIF(R$29:R$212,R19,S$29:S$212)</f>
        <v>0</v>
      </c>
      <c r="V19" s="86"/>
      <c r="W19" s="33">
        <f>+SUMIF(V$29:V$212,V19,W$29:W$212)</f>
        <v>0</v>
      </c>
      <c r="Z19" s="86"/>
      <c r="AA19" s="33">
        <f>+SUMIF(Z$29:Z$212,Z19,AA$29:AA$212)</f>
        <v>0</v>
      </c>
      <c r="AD19" s="86"/>
      <c r="AE19" s="33">
        <f>+SUMIF(AD$29:AD$212,AD19,AE$29:AE$212)</f>
        <v>0</v>
      </c>
      <c r="AH19" s="86"/>
      <c r="AI19" s="33">
        <f>+SUMIF(AH$29:AH$212,AH19,AI$29:AI$212)</f>
        <v>0</v>
      </c>
      <c r="AL19" s="86" t="s">
        <v>80</v>
      </c>
      <c r="AM19" s="33">
        <f>+SUMIF(AL$29:AL$212,AL19,AM$29:AM$212)</f>
        <v>0</v>
      </c>
      <c r="AP19" s="86" t="s">
        <v>80</v>
      </c>
      <c r="AQ19" s="33">
        <f>+SUMIF(AP$29:AP$212,AP19,AQ$29:AQ$212)</f>
        <v>99270765</v>
      </c>
      <c r="AT19" s="86" t="s">
        <v>80</v>
      </c>
      <c r="AU19" s="33">
        <f>+SUMIF(AT$29:AT$212,AT19,AU$29:AU$212)</f>
        <v>462442230</v>
      </c>
      <c r="AX19" s="86" t="s">
        <v>80</v>
      </c>
      <c r="AY19" s="33">
        <f>+SUMIF(AX$29:AX$212,AX19,AY$29:AY$212)</f>
        <v>0</v>
      </c>
      <c r="BB19" s="86"/>
      <c r="BC19" s="33">
        <f>+SUMIF(BB$29:BB$212,BB19,BC$29:BC$212)</f>
        <v>0</v>
      </c>
      <c r="BF19" s="86"/>
      <c r="BG19" s="33">
        <f>+SUMIF(BF$29:BF$212,BF19,BG$29:BG$212)</f>
        <v>0</v>
      </c>
      <c r="BJ19" s="86" t="s">
        <v>80</v>
      </c>
      <c r="BK19" s="33">
        <f t="shared" si="4"/>
        <v>184320626</v>
      </c>
    </row>
    <row r="20" spans="1:64" x14ac:dyDescent="0.2">
      <c r="A20" s="628"/>
      <c r="B20" s="629"/>
      <c r="D20" s="635"/>
      <c r="F20" s="86"/>
      <c r="G20" s="33"/>
      <c r="J20" s="86" t="s">
        <v>110</v>
      </c>
      <c r="K20" s="33">
        <f t="shared" si="3"/>
        <v>0</v>
      </c>
      <c r="N20" s="86"/>
      <c r="O20" s="33"/>
      <c r="R20" s="86"/>
      <c r="S20" s="33"/>
      <c r="V20" s="86"/>
      <c r="W20" s="33"/>
      <c r="Z20" s="86"/>
      <c r="AA20" s="33"/>
      <c r="AD20" s="86"/>
      <c r="AE20" s="33"/>
      <c r="AH20" s="86"/>
      <c r="AI20" s="33"/>
      <c r="AL20" s="86"/>
      <c r="AM20" s="33"/>
      <c r="AP20" s="86"/>
      <c r="AQ20" s="33"/>
      <c r="AT20" s="86"/>
      <c r="AU20" s="33"/>
      <c r="AX20" s="86"/>
      <c r="AY20" s="33"/>
      <c r="BB20" s="86"/>
      <c r="BC20" s="33"/>
      <c r="BF20" s="86"/>
      <c r="BG20" s="33"/>
      <c r="BJ20" s="86"/>
      <c r="BK20" s="33"/>
    </row>
    <row r="21" spans="1:64" x14ac:dyDescent="0.2">
      <c r="A21" s="623" t="s">
        <v>81</v>
      </c>
      <c r="B21" s="623"/>
      <c r="D21" s="636">
        <f>+ROUND(D6*0.2,0)</f>
        <v>1726837837</v>
      </c>
      <c r="F21" s="86" t="s">
        <v>75</v>
      </c>
      <c r="G21" s="33">
        <f>+SUMIF(F$29:F$242,F21,G$29:G$242)</f>
        <v>0</v>
      </c>
      <c r="H21" s="26" t="str">
        <f>+IF(G21&gt;=$D$21,"OK","NO OK")</f>
        <v>NO OK</v>
      </c>
      <c r="J21" s="86" t="s">
        <v>75</v>
      </c>
      <c r="K21" s="33">
        <f>+SUMIF(J$29:J$240,J21,K$29:K$240)</f>
        <v>2751353461</v>
      </c>
      <c r="L21" s="26" t="str">
        <f>+IF(K21&gt;=$D$21,"OK","NO OK")</f>
        <v>OK</v>
      </c>
      <c r="N21" s="86" t="s">
        <v>75</v>
      </c>
      <c r="O21" s="33">
        <f>+SUMIF(N$29:N$212,N21,O$29:O$212)</f>
        <v>0</v>
      </c>
      <c r="P21" s="26" t="str">
        <f>+IF(O21&gt;=$D$21,"OK","NO OK")</f>
        <v>NO OK</v>
      </c>
      <c r="R21" s="86" t="s">
        <v>75</v>
      </c>
      <c r="S21" s="33">
        <f>+SUMIF(R$29:R$212,R21,S$29:S$212)</f>
        <v>5653541427</v>
      </c>
      <c r="T21" s="26" t="str">
        <f>+IF(S21&gt;=$D$21,"OK","NO OK")</f>
        <v>OK</v>
      </c>
      <c r="V21" s="86" t="s">
        <v>75</v>
      </c>
      <c r="W21" s="33">
        <f>+SUMIF(V$29:V$212,V21,W$29:W$212)</f>
        <v>4383076811</v>
      </c>
      <c r="X21" s="26" t="str">
        <f>+IF(W21&gt;=$D$21,"OK","NO OK")</f>
        <v>OK</v>
      </c>
      <c r="Z21" s="86" t="s">
        <v>75</v>
      </c>
      <c r="AA21" s="33">
        <f>+SUMIF(Z$29:Z$212,Z21,AA$29:AA$212)</f>
        <v>11472616563</v>
      </c>
      <c r="AB21" s="26" t="str">
        <f>+IF(AA21&gt;=$D$21,"OK","NO OK")</f>
        <v>OK</v>
      </c>
      <c r="AD21" s="86" t="s">
        <v>75</v>
      </c>
      <c r="AE21" s="33">
        <f>+SUMIF(AD$29:AD$212,AD21,AE$29:AE$212)</f>
        <v>8468910866</v>
      </c>
      <c r="AF21" s="26" t="str">
        <f>+IF(AE21&gt;=$D$21,"OK","NO OK")</f>
        <v>OK</v>
      </c>
      <c r="AH21" s="86" t="s">
        <v>75</v>
      </c>
      <c r="AI21" s="33">
        <f>+SUMIF(AH$29:AH$212,AH21,AI$29:AI$212)</f>
        <v>13966555558</v>
      </c>
      <c r="AJ21" s="26" t="str">
        <f>+IF(AI21&gt;=$D$21,"OK","NO OK")</f>
        <v>OK</v>
      </c>
      <c r="AL21" s="86" t="s">
        <v>75</v>
      </c>
      <c r="AM21" s="33">
        <f>+SUMIF(AL$29:AL$212,AL21,AM$29:AM$212)</f>
        <v>5711689320</v>
      </c>
      <c r="AN21" s="26" t="str">
        <f>+IF(AM21&gt;=$D$21,"OK","NO OK")</f>
        <v>OK</v>
      </c>
      <c r="AP21" s="86" t="s">
        <v>75</v>
      </c>
      <c r="AQ21" s="33">
        <f>+SUMIF(AP$29:AP$260,AP21,AQ$29:AQ$260)</f>
        <v>1785160388</v>
      </c>
      <c r="AR21" s="26" t="str">
        <f>+IF(AQ21&gt;=$D$21,"OK","NO OK")</f>
        <v>OK</v>
      </c>
      <c r="AT21" s="86" t="s">
        <v>75</v>
      </c>
      <c r="AU21" s="33">
        <f>+SUMIF(AT$29:AT$212,AT21,AU$29:AU$212)</f>
        <v>4865932152</v>
      </c>
      <c r="AV21" s="26" t="str">
        <f>+IF(AU21&gt;=$D$21,"OK","NO OK")</f>
        <v>OK</v>
      </c>
      <c r="AX21" s="86" t="s">
        <v>75</v>
      </c>
      <c r="AY21" s="33">
        <f>+SUMIF(AX$29:AX$240,AX21,AY$29:AY$240)</f>
        <v>5507707460</v>
      </c>
      <c r="AZ21" s="26" t="str">
        <f>+IF(AY21&gt;=$D$21,"OK","NO OK")</f>
        <v>OK</v>
      </c>
      <c r="BB21" s="86" t="s">
        <v>75</v>
      </c>
      <c r="BC21" s="33">
        <f>+SUMIF(BB$29:BB$212,BB21,BC$29:BC$212)</f>
        <v>2720232580</v>
      </c>
      <c r="BD21" s="26" t="str">
        <f>+IF(BC21&gt;=$D$21,"OK","NO OK")</f>
        <v>OK</v>
      </c>
      <c r="BF21" s="86" t="s">
        <v>75</v>
      </c>
      <c r="BG21" s="33">
        <f>+SUMIF(BF$29:BF$212,BF21,BG$29:BG$212)</f>
        <v>3156910527</v>
      </c>
      <c r="BH21" s="26" t="str">
        <f>+IF(BG21&gt;=$D$21,"OK","NO OK")</f>
        <v>OK</v>
      </c>
      <c r="BJ21" s="86" t="s">
        <v>75</v>
      </c>
      <c r="BK21" s="33">
        <f>+SUMIF(BJ$29:BJ$296,BJ21,BK$29:BK$296)</f>
        <v>5311324987</v>
      </c>
      <c r="BL21" s="26" t="str">
        <f>+IF(BK21&gt;=$D$21,"OK","NO OK")</f>
        <v>OK</v>
      </c>
    </row>
    <row r="22" spans="1:64" x14ac:dyDescent="0.2">
      <c r="A22" s="623"/>
      <c r="B22" s="623"/>
      <c r="D22" s="636"/>
      <c r="F22" s="86" t="s">
        <v>76</v>
      </c>
      <c r="G22" s="33">
        <f>+SUMIF(F$29:F$242,F22,G$29:G$242)</f>
        <v>7243957353</v>
      </c>
      <c r="H22" s="26" t="str">
        <f t="shared" ref="H22" si="5">+IF(G22&gt;=$D$21,"OK","NO OK")</f>
        <v>OK</v>
      </c>
      <c r="J22" s="86" t="s">
        <v>76</v>
      </c>
      <c r="K22" s="33">
        <f t="shared" ref="K22:K24" si="6">+SUMIF(J$29:J$240,J22,K$29:K$240)</f>
        <v>1925612875</v>
      </c>
      <c r="L22" s="26" t="str">
        <f t="shared" ref="L22:L24" si="7">+IF(K22&gt;=$D$21,"OK","NO OK")</f>
        <v>OK</v>
      </c>
      <c r="N22" s="86" t="s">
        <v>76</v>
      </c>
      <c r="O22" s="33">
        <f>+SUMIF(N$29:N$212,N22,O$29:O$212)</f>
        <v>3501103220</v>
      </c>
      <c r="P22" s="26" t="str">
        <f t="shared" ref="P22:P23" si="8">+IF(O22&gt;=$D$21,"OK","NO OK")</f>
        <v>OK</v>
      </c>
      <c r="R22" s="86" t="s">
        <v>76</v>
      </c>
      <c r="S22" s="33">
        <f>+SUMIF(R$29:R$212,R22,S$29:S$212)</f>
        <v>1741073579</v>
      </c>
      <c r="T22" s="26" t="str">
        <f t="shared" ref="T22" si="9">+IF(S22&gt;=$D$21,"OK","NO OK")</f>
        <v>OK</v>
      </c>
      <c r="V22" s="86" t="s">
        <v>76</v>
      </c>
      <c r="W22" s="33">
        <f>+SUMIF(V$29:V$212,V22,W$29:W$212)</f>
        <v>6251194657</v>
      </c>
      <c r="X22" s="26" t="str">
        <f t="shared" ref="X22" si="10">+IF(W22&gt;=$D$21,"OK","NO OK")</f>
        <v>OK</v>
      </c>
      <c r="Z22" s="86" t="s">
        <v>76</v>
      </c>
      <c r="AA22" s="33">
        <f>+SUMIF(Z$29:Z$212,Z22,AA$29:AA$212)</f>
        <v>1801503424</v>
      </c>
      <c r="AB22" s="26" t="str">
        <f t="shared" ref="AB22" si="11">+IF(AA22&gt;=$D$21,"OK","NO OK")</f>
        <v>OK</v>
      </c>
      <c r="AD22" s="86" t="s">
        <v>76</v>
      </c>
      <c r="AE22" s="33">
        <f>+SUMIF(AD$29:AD$212,AD22,AE$29:AE$212)</f>
        <v>2400124856</v>
      </c>
      <c r="AF22" s="26" t="str">
        <f t="shared" ref="AF22" si="12">+IF(AE22&gt;=$D$21,"OK","NO OK")</f>
        <v>OK</v>
      </c>
      <c r="AH22" s="86" t="s">
        <v>76</v>
      </c>
      <c r="AI22" s="33">
        <f>+SUMIF(AH$29:AH$212,AH22,AI$29:AI$212)</f>
        <v>0</v>
      </c>
      <c r="AJ22" s="26" t="str">
        <f t="shared" ref="AJ22" si="13">+IF(AI22&gt;=$D$21,"OK","NO OK")</f>
        <v>NO OK</v>
      </c>
      <c r="AL22" s="86" t="s">
        <v>76</v>
      </c>
      <c r="AM22" s="33">
        <f>+SUMIF(AL$29:AL$212,AL22,AM$29:AM$212)</f>
        <v>11481103117</v>
      </c>
      <c r="AN22" s="26" t="str">
        <f t="shared" ref="AN22:AN23" si="14">+IF(AM22&gt;=$D$21,"OK","NO OK")</f>
        <v>OK</v>
      </c>
      <c r="AP22" s="86" t="s">
        <v>76</v>
      </c>
      <c r="AQ22" s="33">
        <f t="shared" ref="AQ22:AQ23" si="15">+SUMIF(AP$29:AP$260,AP22,AQ$29:AQ$260)</f>
        <v>5987313059</v>
      </c>
      <c r="AR22" s="26" t="str">
        <f t="shared" ref="AR22:AR23" si="16">+IF(AQ22&gt;=$D$21,"OK","NO OK")</f>
        <v>OK</v>
      </c>
      <c r="AT22" s="86" t="s">
        <v>76</v>
      </c>
      <c r="AU22" s="33">
        <f>+SUMIF(AT$29:AT$212,AT22,AU$29:AU$212)</f>
        <v>4816503946</v>
      </c>
      <c r="AV22" s="26" t="str">
        <f t="shared" ref="AV22:AV23" si="17">+IF(AU22&gt;=$D$21,"OK","NO OK")</f>
        <v>OK</v>
      </c>
      <c r="AX22" s="86" t="s">
        <v>76</v>
      </c>
      <c r="AY22" s="33">
        <f t="shared" ref="AY22:AY23" si="18">+SUMIF(AX$29:AX$240,AX22,AY$29:AY$240)</f>
        <v>2194587704</v>
      </c>
      <c r="AZ22" s="26" t="str">
        <f t="shared" ref="AZ22:AZ23" si="19">+IF(AY22&gt;=$D$21,"OK","NO OK")</f>
        <v>OK</v>
      </c>
      <c r="BB22" s="86" t="s">
        <v>76</v>
      </c>
      <c r="BC22" s="33">
        <f>+SUMIF(BB$29:BB$212,BB22,BC$29:BC$212)</f>
        <v>8522688357</v>
      </c>
      <c r="BD22" s="26" t="str">
        <f t="shared" ref="BD22" si="20">+IF(BC22&gt;=$D$21,"OK","NO OK")</f>
        <v>OK</v>
      </c>
      <c r="BF22" s="86" t="s">
        <v>76</v>
      </c>
      <c r="BG22" s="33">
        <f>+SUMIF(BF$29:BF$212,BF22,BG$29:BG$212)</f>
        <v>7627909816</v>
      </c>
      <c r="BH22" s="26" t="str">
        <f t="shared" ref="BH22" si="21">+IF(BG22&gt;=$D$21,"OK","NO OK")</f>
        <v>OK</v>
      </c>
      <c r="BJ22" s="86" t="s">
        <v>76</v>
      </c>
      <c r="BK22" s="33">
        <f t="shared" ref="BK22:BK23" si="22">+SUMIF(BJ$29:BJ$296,BJ22,BK$29:BK$296)</f>
        <v>2554546288</v>
      </c>
      <c r="BL22" s="26" t="str">
        <f t="shared" ref="BL22:BL23" si="23">+IF(BK22&gt;=$D$21,"OK","NO OK")</f>
        <v>OK</v>
      </c>
    </row>
    <row r="23" spans="1:64" x14ac:dyDescent="0.2">
      <c r="A23" s="623"/>
      <c r="B23" s="623"/>
      <c r="D23" s="636"/>
      <c r="F23" s="86"/>
      <c r="G23" s="33">
        <f>+SUMIF(F$29:F$242,F23,G$29:G$242)</f>
        <v>0</v>
      </c>
      <c r="H23" s="26"/>
      <c r="J23" s="86" t="s">
        <v>77</v>
      </c>
      <c r="K23" s="33">
        <f t="shared" si="6"/>
        <v>8861945329</v>
      </c>
      <c r="L23" s="26" t="str">
        <f t="shared" si="7"/>
        <v>OK</v>
      </c>
      <c r="N23" s="86" t="s">
        <v>77</v>
      </c>
      <c r="O23" s="33">
        <f>+SUMIF(N$29:N$212,N23,O$29:O$212)</f>
        <v>2847542032</v>
      </c>
      <c r="P23" s="26" t="str">
        <f t="shared" si="8"/>
        <v>OK</v>
      </c>
      <c r="R23" s="86"/>
      <c r="S23" s="33">
        <f>+SUMIF(R$29:R$212,R23,S$29:S$212)</f>
        <v>0</v>
      </c>
      <c r="T23" s="26"/>
      <c r="V23" s="86"/>
      <c r="W23" s="33">
        <f>+SUMIF(V$29:V$212,V23,W$29:W$212)</f>
        <v>0</v>
      </c>
      <c r="X23" s="26"/>
      <c r="Z23" s="86"/>
      <c r="AA23" s="33">
        <f>+SUMIF(Z$29:Z$212,Z23,AA$29:AA$212)</f>
        <v>0</v>
      </c>
      <c r="AB23" s="26"/>
      <c r="AD23" s="86"/>
      <c r="AE23" s="33">
        <f>+SUMIF(AD$29:AD$212,AD23,AE$29:AE$212)</f>
        <v>0</v>
      </c>
      <c r="AF23" s="26"/>
      <c r="AH23" s="86"/>
      <c r="AI23" s="33">
        <f>+SUMIF(AH$29:AH$212,AH23,AI$29:AI$212)</f>
        <v>0</v>
      </c>
      <c r="AJ23" s="26"/>
      <c r="AL23" s="86" t="s">
        <v>77</v>
      </c>
      <c r="AM23" s="33">
        <f>+SUMIF(AL$29:AL$212,AL23,AM$29:AM$212)</f>
        <v>0</v>
      </c>
      <c r="AN23" s="26" t="str">
        <f t="shared" si="14"/>
        <v>NO OK</v>
      </c>
      <c r="AP23" s="86" t="s">
        <v>77</v>
      </c>
      <c r="AQ23" s="33">
        <f t="shared" si="15"/>
        <v>3286551239</v>
      </c>
      <c r="AR23" s="26" t="str">
        <f t="shared" si="16"/>
        <v>OK</v>
      </c>
      <c r="AT23" s="86" t="s">
        <v>77</v>
      </c>
      <c r="AU23" s="33">
        <f>+SUMIF(AT$29:AT$212,AT23,AU$29:AU$212)</f>
        <v>5072991264</v>
      </c>
      <c r="AV23" s="26" t="str">
        <f t="shared" si="17"/>
        <v>OK</v>
      </c>
      <c r="AX23" s="86" t="s">
        <v>77</v>
      </c>
      <c r="AY23" s="33">
        <f t="shared" si="18"/>
        <v>1004529586</v>
      </c>
      <c r="AZ23" s="26" t="str">
        <f t="shared" si="19"/>
        <v>NO OK</v>
      </c>
      <c r="BB23" s="86"/>
      <c r="BC23" s="33">
        <f>+SUMIF(BB$29:BB$212,BB23,BC$29:BC$212)</f>
        <v>0</v>
      </c>
      <c r="BD23" s="26"/>
      <c r="BF23" s="86"/>
      <c r="BG23" s="33">
        <f>+SUMIF(BF$29:BF$212,BF23,BG$29:BG$212)</f>
        <v>0</v>
      </c>
      <c r="BH23" s="26"/>
      <c r="BJ23" s="86" t="s">
        <v>77</v>
      </c>
      <c r="BK23" s="33">
        <f t="shared" si="22"/>
        <v>1273842075</v>
      </c>
      <c r="BL23" s="26" t="str">
        <f t="shared" si="23"/>
        <v>NO OK</v>
      </c>
    </row>
    <row r="24" spans="1:64" x14ac:dyDescent="0.2">
      <c r="A24" s="623"/>
      <c r="B24" s="623"/>
      <c r="D24" s="636"/>
      <c r="F24" s="86"/>
      <c r="G24" s="33"/>
      <c r="H24" s="26"/>
      <c r="J24" s="86" t="s">
        <v>109</v>
      </c>
      <c r="K24" s="33">
        <f t="shared" si="6"/>
        <v>0</v>
      </c>
      <c r="L24" s="26" t="str">
        <f t="shared" si="7"/>
        <v>NO OK</v>
      </c>
      <c r="N24" s="86"/>
      <c r="O24" s="33"/>
      <c r="P24" s="26"/>
      <c r="R24" s="86"/>
      <c r="S24" s="33"/>
      <c r="T24" s="26"/>
      <c r="V24" s="86"/>
      <c r="W24" s="33"/>
      <c r="X24" s="26"/>
      <c r="Z24" s="86"/>
      <c r="AA24" s="33"/>
      <c r="AB24" s="26"/>
      <c r="AD24" s="86"/>
      <c r="AE24" s="33"/>
      <c r="AF24" s="26"/>
      <c r="AH24" s="86"/>
      <c r="AI24" s="33"/>
      <c r="AJ24" s="26"/>
      <c r="AL24" s="86"/>
      <c r="AM24" s="33"/>
      <c r="AN24" s="26"/>
      <c r="AP24" s="86"/>
      <c r="AQ24" s="33"/>
      <c r="AR24" s="26"/>
      <c r="AT24" s="86"/>
      <c r="AU24" s="33"/>
      <c r="AV24" s="26"/>
      <c r="AX24" s="86"/>
      <c r="AY24" s="33"/>
      <c r="AZ24" s="26"/>
      <c r="BB24" s="86"/>
      <c r="BC24" s="33"/>
      <c r="BD24" s="26"/>
      <c r="BF24" s="86"/>
      <c r="BG24" s="33"/>
      <c r="BH24" s="26"/>
      <c r="BJ24" s="86"/>
      <c r="BK24" s="33"/>
      <c r="BL24" s="26"/>
    </row>
    <row r="26" spans="1:64" x14ac:dyDescent="0.2">
      <c r="A26" s="621" t="s">
        <v>89</v>
      </c>
      <c r="B26" s="622" t="s">
        <v>28</v>
      </c>
      <c r="G26" s="111" t="str">
        <f>IF(H6="CUMPLE",IF(H7="CUMPLE","HABIL","NO HABIL"),"NO HABIL")</f>
        <v>NO HABIL</v>
      </c>
      <c r="K26" s="111" t="s">
        <v>104</v>
      </c>
      <c r="O26" s="111" t="str">
        <f>IF(P6="CUMPLE",IF(P7="CUMPLE","HABIL","NO HABIL"),"NO HABIL")</f>
        <v>NO HABIL</v>
      </c>
      <c r="S26" s="111" t="str">
        <f>IF(T6="CUMPLE",IF(T7="CUMPLE","HABIL","NO HABIL"),"NO HABIL")</f>
        <v>NO HABIL</v>
      </c>
      <c r="W26" s="111" t="str">
        <f>IF(X6="CUMPLE",IF(X7="CUMPLE","HABIL","NO HABIL"),"NO HABIL")</f>
        <v>HABIL</v>
      </c>
      <c r="AA26" s="111" t="str">
        <f>IF(AB6="CUMPLE",IF(AB7="CUMPLE","HABIL","NO HABIL"),"NO HABIL")</f>
        <v>HABIL</v>
      </c>
      <c r="AE26" s="111" t="str">
        <f>IF(AF6="CUMPLE",IF(AF7="CUMPLE","HABIL","NO HABIL"),"NO HABIL")</f>
        <v>HABIL</v>
      </c>
      <c r="AI26" s="111" t="s">
        <v>104</v>
      </c>
      <c r="AM26" s="111" t="s">
        <v>104</v>
      </c>
      <c r="AQ26" s="111" t="str">
        <f>IF(AR6="CUMPLE",IF(AR7="CUMPLE","HABIL","NO HABIL"),"NO HABIL")</f>
        <v>NO HABIL</v>
      </c>
      <c r="AU26" s="111" t="str">
        <f>IF(AV6="CUMPLE",IF(AV7="CUMPLE","HABIL","NO HABIL"),"NO HABIL")</f>
        <v>HABIL</v>
      </c>
      <c r="AY26" s="111" t="str">
        <f>IF(AZ6="CUMPLE",IF(AZ7="CUMPLE","HABIL","NO HABIL"),"NO HABIL")</f>
        <v>NO HABIL</v>
      </c>
      <c r="BC26" s="111" t="str">
        <f>IF(BD6="CUMPLE",IF(BD7="CUMPLE","HABIL","NO HABIL"),"NO HABIL")</f>
        <v>HABIL</v>
      </c>
      <c r="BG26" s="111" t="str">
        <f>IF(BH6="CUMPLE",IF(BH7="CUMPLE","HABIL","NO HABIL"),"NO HABIL")</f>
        <v>HABIL</v>
      </c>
      <c r="BK26" s="111" t="str">
        <f>IF(BL6="CUMPLE",IF(BL7="CUMPLE","HABIL","NO HABIL"),"NO HABIL")</f>
        <v>NO HABIL</v>
      </c>
    </row>
    <row r="27" spans="1:64" x14ac:dyDescent="0.2">
      <c r="A27" s="27"/>
      <c r="K27" s="124" t="s">
        <v>852</v>
      </c>
      <c r="AI27" s="124" t="s">
        <v>852</v>
      </c>
      <c r="AM27" s="124" t="s">
        <v>852</v>
      </c>
      <c r="AQ27" s="124"/>
      <c r="AU27" s="124"/>
      <c r="AY27" s="124"/>
      <c r="BC27" s="124"/>
      <c r="BG27" s="124"/>
      <c r="BK27" s="124"/>
    </row>
    <row r="29" spans="1:64" x14ac:dyDescent="0.2">
      <c r="A29" s="18" t="s">
        <v>24</v>
      </c>
      <c r="B29" s="19"/>
      <c r="F29" s="91"/>
      <c r="G29" s="106" t="s">
        <v>24</v>
      </c>
      <c r="H29" s="19"/>
      <c r="J29" s="91"/>
      <c r="K29" s="106" t="s">
        <v>24</v>
      </c>
      <c r="L29" s="19"/>
      <c r="N29" s="91"/>
      <c r="O29" s="106" t="s">
        <v>24</v>
      </c>
      <c r="P29" s="19"/>
      <c r="R29" s="91"/>
      <c r="S29" s="106" t="s">
        <v>24</v>
      </c>
      <c r="T29" s="19"/>
      <c r="V29" s="91"/>
      <c r="W29" s="106" t="s">
        <v>24</v>
      </c>
      <c r="X29" s="19"/>
      <c r="Z29" s="91"/>
      <c r="AA29" s="106" t="s">
        <v>24</v>
      </c>
      <c r="AB29" s="19"/>
      <c r="AD29" s="91"/>
      <c r="AE29" s="106" t="s">
        <v>24</v>
      </c>
      <c r="AF29" s="19"/>
      <c r="AH29" s="91"/>
      <c r="AI29" s="106" t="s">
        <v>24</v>
      </c>
      <c r="AJ29" s="19"/>
      <c r="AL29" s="91"/>
      <c r="AM29" s="106" t="s">
        <v>24</v>
      </c>
      <c r="AN29" s="19"/>
      <c r="AP29" s="91"/>
      <c r="AQ29" s="106" t="s">
        <v>24</v>
      </c>
      <c r="AR29" s="19"/>
      <c r="AT29" s="91"/>
      <c r="AU29" s="106" t="s">
        <v>24</v>
      </c>
      <c r="AV29" s="19"/>
      <c r="AX29" s="91"/>
      <c r="AY29" s="106" t="s">
        <v>24</v>
      </c>
      <c r="AZ29" s="19"/>
      <c r="BB29" s="91"/>
      <c r="BC29" s="106" t="s">
        <v>24</v>
      </c>
      <c r="BD29" s="19"/>
      <c r="BF29" s="91"/>
      <c r="BG29" s="106" t="s">
        <v>24</v>
      </c>
      <c r="BH29" s="19"/>
      <c r="BJ29" s="91"/>
      <c r="BK29" s="106" t="s">
        <v>24</v>
      </c>
      <c r="BL29" s="19"/>
    </row>
    <row r="30" spans="1:64" x14ac:dyDescent="0.2">
      <c r="A30" s="20"/>
      <c r="B30" s="22"/>
      <c r="F30" s="20"/>
      <c r="H30" s="22"/>
      <c r="J30" s="20"/>
      <c r="L30" s="22"/>
      <c r="N30" s="20"/>
      <c r="P30" s="22"/>
      <c r="R30" s="20"/>
      <c r="T30" s="22"/>
      <c r="V30" s="20"/>
      <c r="X30" s="22"/>
      <c r="Z30" s="20"/>
      <c r="AB30" s="22"/>
      <c r="AD30" s="20"/>
      <c r="AF30" s="22"/>
      <c r="AH30" s="20"/>
      <c r="AJ30" s="22"/>
      <c r="AL30" s="20"/>
      <c r="AN30" s="22"/>
      <c r="AP30" s="20"/>
      <c r="AR30" s="22"/>
      <c r="AT30" s="20"/>
      <c r="AV30" s="22"/>
      <c r="AX30" s="20"/>
      <c r="AZ30" s="22"/>
      <c r="BB30" s="20"/>
      <c r="BD30" s="22"/>
      <c r="BF30" s="20"/>
      <c r="BH30" s="22"/>
      <c r="BJ30" s="20"/>
      <c r="BL30" s="22"/>
    </row>
    <row r="31" spans="1:64" x14ac:dyDescent="0.2">
      <c r="A31" s="20" t="s">
        <v>8</v>
      </c>
      <c r="B31" s="22"/>
      <c r="C31" s="77"/>
      <c r="E31" s="77"/>
      <c r="F31" s="92" t="s">
        <v>73</v>
      </c>
      <c r="G31" s="55"/>
      <c r="H31" s="93" t="s">
        <v>101</v>
      </c>
      <c r="I31" s="77"/>
      <c r="J31" s="92" t="s">
        <v>73</v>
      </c>
      <c r="K31" s="55">
        <v>1346406194</v>
      </c>
      <c r="L31" s="93" t="s">
        <v>58</v>
      </c>
      <c r="M31" s="77"/>
      <c r="N31" s="92" t="s">
        <v>73</v>
      </c>
      <c r="O31" s="55">
        <v>2106265994</v>
      </c>
      <c r="P31" s="93" t="s">
        <v>58</v>
      </c>
      <c r="Q31" s="77"/>
      <c r="R31" s="92" t="s">
        <v>73</v>
      </c>
      <c r="S31" s="55">
        <v>2999999951</v>
      </c>
      <c r="T31" s="93" t="s">
        <v>58</v>
      </c>
      <c r="U31" s="77"/>
      <c r="V31" s="92" t="s">
        <v>73</v>
      </c>
      <c r="W31" s="55">
        <v>8637696379</v>
      </c>
      <c r="X31" s="93" t="s">
        <v>58</v>
      </c>
      <c r="Y31" s="77"/>
      <c r="Z31" s="92" t="s">
        <v>73</v>
      </c>
      <c r="AA31" s="55">
        <v>1276064089.27</v>
      </c>
      <c r="AB31" s="93" t="s">
        <v>58</v>
      </c>
      <c r="AC31" s="77"/>
      <c r="AD31" s="92" t="s">
        <v>73</v>
      </c>
      <c r="AE31" s="55">
        <v>13366586315</v>
      </c>
      <c r="AF31" s="93" t="s">
        <v>58</v>
      </c>
      <c r="AG31" s="77"/>
      <c r="AH31" s="92" t="s">
        <v>73</v>
      </c>
      <c r="AI31" s="55">
        <v>3721513450.0300002</v>
      </c>
      <c r="AJ31" s="93" t="s">
        <v>58</v>
      </c>
      <c r="AK31" s="77"/>
      <c r="AL31" s="92" t="s">
        <v>73</v>
      </c>
      <c r="AM31" s="55">
        <v>2538999991</v>
      </c>
      <c r="AN31" s="93" t="s">
        <v>58</v>
      </c>
      <c r="AO31" s="77"/>
      <c r="AP31" s="92" t="s">
        <v>73</v>
      </c>
      <c r="AQ31" s="55">
        <v>967589239</v>
      </c>
      <c r="AR31" s="93" t="s">
        <v>58</v>
      </c>
      <c r="AS31" s="77"/>
      <c r="AT31" s="92" t="s">
        <v>73</v>
      </c>
      <c r="AU31" s="55">
        <v>1080561548</v>
      </c>
      <c r="AV31" s="93" t="s">
        <v>58</v>
      </c>
      <c r="AW31" s="77"/>
      <c r="AX31" s="92" t="s">
        <v>73</v>
      </c>
      <c r="AY31" s="55">
        <v>2238141797</v>
      </c>
      <c r="AZ31" s="93" t="s">
        <v>58</v>
      </c>
      <c r="BA31" s="77"/>
      <c r="BB31" s="92" t="s">
        <v>73</v>
      </c>
      <c r="BC31" s="55">
        <v>1263323009</v>
      </c>
      <c r="BD31" s="93" t="s">
        <v>58</v>
      </c>
      <c r="BE31" s="77"/>
      <c r="BF31" s="92" t="s">
        <v>73</v>
      </c>
      <c r="BG31" s="55">
        <v>1382833245</v>
      </c>
      <c r="BH31" s="93" t="s">
        <v>58</v>
      </c>
      <c r="BI31" s="77"/>
      <c r="BJ31" s="92" t="s">
        <v>73</v>
      </c>
      <c r="BK31" s="55">
        <v>14783339193</v>
      </c>
      <c r="BL31" s="93" t="s">
        <v>58</v>
      </c>
    </row>
    <row r="32" spans="1:64" x14ac:dyDescent="0.2">
      <c r="A32" s="20" t="s">
        <v>10</v>
      </c>
      <c r="B32" s="22"/>
      <c r="F32" s="20"/>
      <c r="H32" s="94"/>
      <c r="J32" s="20"/>
      <c r="K32" s="21">
        <v>2010</v>
      </c>
      <c r="L32" s="94"/>
      <c r="N32" s="20"/>
      <c r="O32" s="21">
        <v>2013</v>
      </c>
      <c r="P32" s="94"/>
      <c r="R32" s="20"/>
      <c r="S32" s="21">
        <v>2014</v>
      </c>
      <c r="T32" s="94"/>
      <c r="V32" s="20"/>
      <c r="W32" s="21">
        <v>2013</v>
      </c>
      <c r="X32" s="94"/>
      <c r="Z32" s="20"/>
      <c r="AA32" s="21">
        <v>2012</v>
      </c>
      <c r="AB32" s="94"/>
      <c r="AD32" s="20"/>
      <c r="AE32" s="21">
        <v>2011</v>
      </c>
      <c r="AF32" s="94"/>
      <c r="AH32" s="20"/>
      <c r="AI32" s="21">
        <v>2008</v>
      </c>
      <c r="AJ32" s="94"/>
      <c r="AL32" s="20"/>
      <c r="AM32" s="21">
        <v>2010</v>
      </c>
      <c r="AN32" s="94"/>
      <c r="AP32" s="20"/>
      <c r="AQ32" s="21">
        <v>2015</v>
      </c>
      <c r="AR32" s="94"/>
      <c r="AT32" s="20"/>
      <c r="AU32" s="21">
        <v>2011</v>
      </c>
      <c r="AV32" s="94"/>
      <c r="AX32" s="20"/>
      <c r="AY32" s="21">
        <v>2014</v>
      </c>
      <c r="AZ32" s="94"/>
      <c r="BB32" s="20"/>
      <c r="BC32" s="21">
        <v>2011</v>
      </c>
      <c r="BD32" s="94"/>
      <c r="BF32" s="20"/>
      <c r="BG32" s="21">
        <v>2011</v>
      </c>
      <c r="BH32" s="94"/>
      <c r="BJ32" s="20"/>
      <c r="BK32" s="21">
        <v>2014</v>
      </c>
      <c r="BL32" s="94"/>
    </row>
    <row r="33" spans="1:64" x14ac:dyDescent="0.2">
      <c r="A33" s="23" t="s">
        <v>88</v>
      </c>
      <c r="B33" s="22"/>
      <c r="F33" s="20"/>
      <c r="G33" s="88">
        <v>0</v>
      </c>
      <c r="H33" s="121">
        <v>0.95</v>
      </c>
      <c r="J33" s="20"/>
      <c r="K33" s="88">
        <v>1</v>
      </c>
      <c r="L33" s="121"/>
      <c r="N33" s="20"/>
      <c r="O33" s="88">
        <v>0</v>
      </c>
      <c r="P33" s="121">
        <v>1</v>
      </c>
      <c r="R33" s="20"/>
      <c r="S33" s="88">
        <v>0.99</v>
      </c>
      <c r="T33" s="95"/>
      <c r="V33" s="20"/>
      <c r="W33" s="88">
        <v>0.2</v>
      </c>
      <c r="X33" s="95"/>
      <c r="Z33" s="20"/>
      <c r="AA33" s="88">
        <v>0.9</v>
      </c>
      <c r="AB33" s="95"/>
      <c r="AD33" s="20"/>
      <c r="AE33" s="88">
        <v>0.46</v>
      </c>
      <c r="AF33" s="95"/>
      <c r="AH33" s="20"/>
      <c r="AI33" s="88">
        <v>1</v>
      </c>
      <c r="AJ33" s="95"/>
      <c r="AL33" s="20"/>
      <c r="AM33" s="88">
        <v>0.5</v>
      </c>
      <c r="AN33" s="95"/>
      <c r="AP33" s="20"/>
      <c r="AQ33" s="88">
        <v>0.8</v>
      </c>
      <c r="AR33" s="95"/>
      <c r="AT33" s="20"/>
      <c r="AU33" s="88">
        <v>1</v>
      </c>
      <c r="AV33" s="95"/>
      <c r="AX33" s="20"/>
      <c r="AY33" s="88">
        <v>1</v>
      </c>
      <c r="AZ33" s="95"/>
      <c r="BB33" s="20"/>
      <c r="BC33" s="88">
        <v>0.9</v>
      </c>
      <c r="BD33" s="95"/>
      <c r="BF33" s="20"/>
      <c r="BG33" s="88">
        <v>0.9</v>
      </c>
      <c r="BH33" s="95"/>
      <c r="BJ33" s="20"/>
      <c r="BK33" s="88">
        <v>0.3</v>
      </c>
      <c r="BL33" s="95"/>
    </row>
    <row r="34" spans="1:64" x14ac:dyDescent="0.2">
      <c r="A34" s="20"/>
      <c r="B34" s="22"/>
      <c r="F34" s="20"/>
      <c r="H34" s="22"/>
      <c r="J34" s="20"/>
      <c r="L34" s="22"/>
      <c r="N34" s="20"/>
      <c r="P34" s="22"/>
      <c r="R34" s="20"/>
      <c r="T34" s="22"/>
      <c r="V34" s="20"/>
      <c r="X34" s="22"/>
      <c r="Z34" s="20"/>
      <c r="AB34" s="22"/>
      <c r="AD34" s="20"/>
      <c r="AF34" s="22"/>
      <c r="AH34" s="20"/>
      <c r="AJ34" s="22"/>
      <c r="AL34" s="20"/>
      <c r="AN34" s="22"/>
      <c r="AP34" s="20"/>
      <c r="AR34" s="22"/>
      <c r="AT34" s="20"/>
      <c r="AV34" s="22"/>
      <c r="AX34" s="20"/>
      <c r="AZ34" s="22"/>
      <c r="BB34" s="20"/>
      <c r="BD34" s="22"/>
      <c r="BF34" s="20"/>
      <c r="BH34" s="22"/>
      <c r="BJ34" s="20"/>
      <c r="BL34" s="22"/>
    </row>
    <row r="35" spans="1:64" ht="12.75" customHeight="1" x14ac:dyDescent="0.2">
      <c r="A35" s="20" t="s">
        <v>11</v>
      </c>
      <c r="B35" s="22"/>
      <c r="F35" s="20"/>
      <c r="G35" s="96"/>
      <c r="H35" s="619" t="s">
        <v>108</v>
      </c>
      <c r="J35" s="20"/>
      <c r="K35" s="96">
        <v>40196</v>
      </c>
      <c r="L35" s="22"/>
      <c r="N35" s="20"/>
      <c r="O35" s="96">
        <v>40889</v>
      </c>
      <c r="P35" s="619" t="s">
        <v>97</v>
      </c>
      <c r="R35" s="20"/>
      <c r="S35" s="96">
        <v>41326</v>
      </c>
      <c r="T35" s="22"/>
      <c r="V35" s="20"/>
      <c r="W35" s="96">
        <v>41239</v>
      </c>
      <c r="X35" s="22"/>
      <c r="Z35" s="20"/>
      <c r="AA35" s="96">
        <v>40764</v>
      </c>
      <c r="AB35" s="22"/>
      <c r="AD35" s="20"/>
      <c r="AE35" s="96">
        <v>40420</v>
      </c>
      <c r="AF35" s="22"/>
      <c r="AH35" s="20"/>
      <c r="AI35" s="96">
        <v>39234</v>
      </c>
      <c r="AJ35" s="22"/>
      <c r="AL35" s="20"/>
      <c r="AM35" s="96">
        <v>40182</v>
      </c>
      <c r="AN35" s="22"/>
      <c r="AP35" s="20"/>
      <c r="AQ35" s="96">
        <v>42047</v>
      </c>
      <c r="AR35" s="22"/>
      <c r="AT35" s="20"/>
      <c r="AU35" s="96">
        <v>40408</v>
      </c>
      <c r="AV35" s="22"/>
      <c r="AX35" s="20"/>
      <c r="AY35" s="96">
        <v>41486</v>
      </c>
      <c r="AZ35" s="22"/>
      <c r="BB35" s="20"/>
      <c r="BC35" s="96">
        <v>40408</v>
      </c>
      <c r="BD35" s="22"/>
      <c r="BF35" s="20"/>
      <c r="BG35" s="96">
        <v>40637</v>
      </c>
      <c r="BH35" s="22"/>
      <c r="BJ35" s="20"/>
      <c r="BK35" s="96">
        <v>41276</v>
      </c>
      <c r="BL35" s="22"/>
    </row>
    <row r="36" spans="1:64" x14ac:dyDescent="0.2">
      <c r="A36" s="20" t="s">
        <v>12</v>
      </c>
      <c r="B36" s="22"/>
      <c r="F36" s="20"/>
      <c r="G36" s="29"/>
      <c r="H36" s="619"/>
      <c r="J36" s="20"/>
      <c r="K36" s="29">
        <v>40390</v>
      </c>
      <c r="L36" s="22"/>
      <c r="N36" s="20"/>
      <c r="O36" s="29">
        <v>41393</v>
      </c>
      <c r="P36" s="619"/>
      <c r="R36" s="20"/>
      <c r="S36" s="29">
        <v>41716</v>
      </c>
      <c r="T36" s="22"/>
      <c r="V36" s="20"/>
      <c r="W36" s="29">
        <v>41592</v>
      </c>
      <c r="X36" s="22"/>
      <c r="Z36" s="20"/>
      <c r="AA36" s="29">
        <v>40998</v>
      </c>
      <c r="AB36" s="22"/>
      <c r="AD36" s="20"/>
      <c r="AE36" s="29">
        <v>40848</v>
      </c>
      <c r="AF36" s="22"/>
      <c r="AH36" s="20"/>
      <c r="AI36" s="29">
        <v>39706</v>
      </c>
      <c r="AJ36" s="22"/>
      <c r="AL36" s="20"/>
      <c r="AM36" s="29">
        <v>40420</v>
      </c>
      <c r="AN36" s="22"/>
      <c r="AP36" s="20"/>
      <c r="AQ36" s="29">
        <v>42289</v>
      </c>
      <c r="AR36" s="22"/>
      <c r="AT36" s="20"/>
      <c r="AU36" s="29">
        <v>40889</v>
      </c>
      <c r="AV36" s="22"/>
      <c r="AX36" s="20"/>
      <c r="AY36" s="29">
        <v>41743</v>
      </c>
      <c r="AZ36" s="22"/>
      <c r="BB36" s="20"/>
      <c r="BC36" s="29">
        <v>40882</v>
      </c>
      <c r="BD36" s="22"/>
      <c r="BF36" s="20"/>
      <c r="BG36" s="29">
        <v>40790</v>
      </c>
      <c r="BH36" s="22"/>
      <c r="BJ36" s="20"/>
      <c r="BK36" s="29">
        <v>42004</v>
      </c>
      <c r="BL36" s="22"/>
    </row>
    <row r="37" spans="1:64" x14ac:dyDescent="0.2">
      <c r="A37" s="20"/>
      <c r="B37" s="22"/>
      <c r="F37" s="20"/>
      <c r="H37" s="619"/>
      <c r="J37" s="20"/>
      <c r="L37" s="22"/>
      <c r="N37" s="20"/>
      <c r="P37" s="619"/>
      <c r="R37" s="20"/>
      <c r="T37" s="22"/>
      <c r="V37" s="20"/>
      <c r="X37" s="22"/>
      <c r="Z37" s="20"/>
      <c r="AB37" s="22"/>
      <c r="AD37" s="20"/>
      <c r="AF37" s="22"/>
      <c r="AH37" s="20"/>
      <c r="AJ37" s="22"/>
      <c r="AL37" s="20"/>
      <c r="AN37" s="22"/>
      <c r="AP37" s="20"/>
      <c r="AR37" s="22"/>
      <c r="AT37" s="20"/>
      <c r="AV37" s="22"/>
      <c r="AX37" s="20"/>
      <c r="AZ37" s="22"/>
      <c r="BB37" s="20"/>
      <c r="BD37" s="22"/>
      <c r="BF37" s="20"/>
      <c r="BH37" s="22"/>
      <c r="BJ37" s="20"/>
      <c r="BL37" s="22"/>
    </row>
    <row r="38" spans="1:64" x14ac:dyDescent="0.2">
      <c r="A38" s="20" t="s">
        <v>13</v>
      </c>
      <c r="B38" s="22"/>
      <c r="F38" s="20"/>
      <c r="G38" s="96"/>
      <c r="H38" s="619"/>
      <c r="J38" s="20"/>
      <c r="K38" s="96"/>
      <c r="L38" s="22"/>
      <c r="N38" s="20"/>
      <c r="O38" s="96">
        <v>40899</v>
      </c>
      <c r="P38" s="619"/>
      <c r="R38" s="20"/>
      <c r="S38" s="96">
        <v>41330</v>
      </c>
      <c r="T38" s="22"/>
      <c r="V38" s="20"/>
      <c r="W38" s="96"/>
      <c r="X38" s="22"/>
      <c r="Z38" s="20"/>
      <c r="AA38" s="96"/>
      <c r="AB38" s="22"/>
      <c r="AD38" s="20"/>
      <c r="AE38" s="96">
        <v>40525</v>
      </c>
      <c r="AF38" s="22"/>
      <c r="AH38" s="20"/>
      <c r="AI38" s="96"/>
      <c r="AJ38" s="22"/>
      <c r="AL38" s="20"/>
      <c r="AM38" s="96"/>
      <c r="AN38" s="22"/>
      <c r="AP38" s="20"/>
      <c r="AQ38" s="96"/>
      <c r="AR38" s="22"/>
      <c r="AT38" s="20"/>
      <c r="AU38" s="96">
        <v>40519</v>
      </c>
      <c r="AV38" s="22"/>
      <c r="AX38" s="20"/>
      <c r="AY38" s="96"/>
      <c r="AZ38" s="22"/>
      <c r="BB38" s="20"/>
      <c r="BC38" s="96">
        <v>40507</v>
      </c>
      <c r="BD38" s="22"/>
      <c r="BF38" s="20"/>
      <c r="BG38" s="96"/>
      <c r="BH38" s="22"/>
      <c r="BJ38" s="20"/>
      <c r="BK38" s="96"/>
      <c r="BL38" s="22"/>
    </row>
    <row r="39" spans="1:64" x14ac:dyDescent="0.2">
      <c r="A39" s="20" t="s">
        <v>14</v>
      </c>
      <c r="B39" s="22"/>
      <c r="F39" s="20"/>
      <c r="G39" s="96"/>
      <c r="H39" s="619"/>
      <c r="J39" s="20"/>
      <c r="K39" s="96"/>
      <c r="L39" s="22"/>
      <c r="N39" s="20"/>
      <c r="O39" s="96">
        <v>40940</v>
      </c>
      <c r="P39" s="619"/>
      <c r="R39" s="20"/>
      <c r="S39" s="96">
        <v>41344</v>
      </c>
      <c r="T39" s="22"/>
      <c r="V39" s="20"/>
      <c r="W39" s="96"/>
      <c r="X39" s="22"/>
      <c r="Z39" s="20"/>
      <c r="AA39" s="96"/>
      <c r="AB39" s="22"/>
      <c r="AD39" s="20"/>
      <c r="AE39" s="96">
        <v>40547</v>
      </c>
      <c r="AF39" s="22"/>
      <c r="AH39" s="20"/>
      <c r="AI39" s="96"/>
      <c r="AJ39" s="22"/>
      <c r="AL39" s="20"/>
      <c r="AM39" s="96"/>
      <c r="AN39" s="22"/>
      <c r="AP39" s="20"/>
      <c r="AQ39" s="96"/>
      <c r="AR39" s="22"/>
      <c r="AT39" s="20"/>
      <c r="AU39" s="96">
        <v>40534</v>
      </c>
      <c r="AV39" s="22"/>
      <c r="AX39" s="20"/>
      <c r="AY39" s="96"/>
      <c r="AZ39" s="22"/>
      <c r="BB39" s="20"/>
      <c r="BC39" s="96">
        <v>40522</v>
      </c>
      <c r="BD39" s="22"/>
      <c r="BF39" s="20"/>
      <c r="BG39" s="96"/>
      <c r="BH39" s="22"/>
      <c r="BJ39" s="20"/>
      <c r="BK39" s="96"/>
      <c r="BL39" s="22"/>
    </row>
    <row r="40" spans="1:64" ht="6.75" customHeight="1" x14ac:dyDescent="0.2">
      <c r="A40" s="20"/>
      <c r="B40" s="22"/>
      <c r="F40" s="20"/>
      <c r="H40" s="619"/>
      <c r="J40" s="20"/>
      <c r="L40" s="22"/>
      <c r="N40" s="20"/>
      <c r="P40" s="619"/>
      <c r="R40" s="20"/>
      <c r="T40" s="22"/>
      <c r="V40" s="20"/>
      <c r="X40" s="22"/>
      <c r="Z40" s="20"/>
      <c r="AB40" s="22"/>
      <c r="AD40" s="20"/>
      <c r="AF40" s="22"/>
      <c r="AH40" s="20"/>
      <c r="AJ40" s="22"/>
      <c r="AL40" s="20"/>
      <c r="AN40" s="22"/>
      <c r="AP40" s="20"/>
      <c r="AR40" s="22"/>
      <c r="AT40" s="20"/>
      <c r="AV40" s="22"/>
      <c r="AX40" s="20"/>
      <c r="AZ40" s="22"/>
      <c r="BB40" s="20"/>
      <c r="BD40" s="22"/>
      <c r="BF40" s="20"/>
      <c r="BH40" s="22"/>
      <c r="BJ40" s="20"/>
      <c r="BL40" s="22"/>
    </row>
    <row r="41" spans="1:64" x14ac:dyDescent="0.2">
      <c r="A41" s="20" t="s">
        <v>15</v>
      </c>
      <c r="B41" s="22"/>
      <c r="F41" s="20"/>
      <c r="G41" s="29"/>
      <c r="H41" s="619"/>
      <c r="J41" s="20"/>
      <c r="K41" s="29"/>
      <c r="L41" s="22"/>
      <c r="N41" s="20"/>
      <c r="O41" s="29">
        <v>41274</v>
      </c>
      <c r="P41" s="619"/>
      <c r="R41" s="20"/>
      <c r="S41" s="29">
        <v>41522</v>
      </c>
      <c r="T41" s="22"/>
      <c r="V41" s="20"/>
      <c r="W41" s="29"/>
      <c r="X41" s="22"/>
      <c r="Z41" s="20"/>
      <c r="AA41" s="29"/>
      <c r="AB41" s="22"/>
      <c r="AD41" s="20"/>
      <c r="AE41" s="29"/>
      <c r="AF41" s="22"/>
      <c r="AH41" s="20"/>
      <c r="AI41" s="29"/>
      <c r="AJ41" s="22"/>
      <c r="AL41" s="20"/>
      <c r="AM41" s="29"/>
      <c r="AN41" s="22"/>
      <c r="AP41" s="20"/>
      <c r="AQ41" s="29"/>
      <c r="AR41" s="22"/>
      <c r="AT41" s="20"/>
      <c r="AU41" s="29">
        <v>40568</v>
      </c>
      <c r="AV41" s="22"/>
      <c r="AX41" s="20"/>
      <c r="AY41" s="29"/>
      <c r="AZ41" s="22"/>
      <c r="BB41" s="20"/>
      <c r="BC41" s="29">
        <v>40599</v>
      </c>
      <c r="BD41" s="22"/>
      <c r="BF41" s="20"/>
      <c r="BG41" s="29"/>
      <c r="BH41" s="22"/>
      <c r="BJ41" s="20"/>
      <c r="BK41" s="29"/>
      <c r="BL41" s="22"/>
    </row>
    <row r="42" spans="1:64" x14ac:dyDescent="0.2">
      <c r="A42" s="20" t="s">
        <v>16</v>
      </c>
      <c r="B42" s="22"/>
      <c r="F42" s="20"/>
      <c r="G42" s="96"/>
      <c r="H42" s="619"/>
      <c r="J42" s="20"/>
      <c r="K42" s="96"/>
      <c r="L42" s="22"/>
      <c r="N42" s="20"/>
      <c r="O42" s="96">
        <v>41298</v>
      </c>
      <c r="P42" s="619"/>
      <c r="R42" s="20"/>
      <c r="S42" s="96">
        <v>41533</v>
      </c>
      <c r="T42" s="22"/>
      <c r="V42" s="20"/>
      <c r="W42" s="96"/>
      <c r="X42" s="22"/>
      <c r="Z42" s="20"/>
      <c r="AA42" s="96"/>
      <c r="AB42" s="22"/>
      <c r="AD42" s="20"/>
      <c r="AE42" s="96"/>
      <c r="AF42" s="22"/>
      <c r="AH42" s="20"/>
      <c r="AI42" s="96"/>
      <c r="AJ42" s="22"/>
      <c r="AL42" s="20"/>
      <c r="AM42" s="96"/>
      <c r="AN42" s="22"/>
      <c r="AP42" s="20"/>
      <c r="AQ42" s="96"/>
      <c r="AR42" s="22"/>
      <c r="AT42" s="20"/>
      <c r="AU42" s="96">
        <v>40717</v>
      </c>
      <c r="AV42" s="22"/>
      <c r="AX42" s="20"/>
      <c r="AY42" s="96"/>
      <c r="AZ42" s="22"/>
      <c r="BB42" s="20"/>
      <c r="BC42" s="96">
        <v>40717</v>
      </c>
      <c r="BD42" s="22"/>
      <c r="BF42" s="20"/>
      <c r="BG42" s="96"/>
      <c r="BH42" s="22"/>
      <c r="BJ42" s="20"/>
      <c r="BK42" s="96"/>
      <c r="BL42" s="22"/>
    </row>
    <row r="43" spans="1:64" ht="7.5" customHeight="1" x14ac:dyDescent="0.2">
      <c r="A43" s="20"/>
      <c r="B43" s="22"/>
      <c r="F43" s="20"/>
      <c r="H43" s="619"/>
      <c r="J43" s="20"/>
      <c r="L43" s="22"/>
      <c r="N43" s="20"/>
      <c r="P43" s="619"/>
      <c r="R43" s="20"/>
      <c r="T43" s="22"/>
      <c r="V43" s="20"/>
      <c r="X43" s="22"/>
      <c r="Z43" s="20"/>
      <c r="AB43" s="22"/>
      <c r="AD43" s="20"/>
      <c r="AF43" s="22"/>
      <c r="AH43" s="20"/>
      <c r="AJ43" s="22"/>
      <c r="AL43" s="20"/>
      <c r="AN43" s="22"/>
      <c r="AP43" s="20"/>
      <c r="AR43" s="22"/>
      <c r="AT43" s="20"/>
      <c r="AV43" s="22"/>
      <c r="AX43" s="20"/>
      <c r="AZ43" s="22"/>
      <c r="BB43" s="20"/>
      <c r="BD43" s="22"/>
      <c r="BF43" s="20"/>
      <c r="BH43" s="22"/>
      <c r="BJ43" s="20"/>
      <c r="BL43" s="22"/>
    </row>
    <row r="44" spans="1:64" x14ac:dyDescent="0.2">
      <c r="A44" s="20" t="s">
        <v>17</v>
      </c>
      <c r="B44" s="22"/>
      <c r="F44" s="20"/>
      <c r="G44" s="29"/>
      <c r="H44" s="619"/>
      <c r="J44" s="20"/>
      <c r="K44" s="29"/>
      <c r="L44" s="22"/>
      <c r="N44" s="20"/>
      <c r="O44" s="29">
        <v>41345</v>
      </c>
      <c r="P44" s="619"/>
      <c r="R44" s="20"/>
      <c r="S44" s="29">
        <v>41646</v>
      </c>
      <c r="T44" s="22"/>
      <c r="V44" s="20"/>
      <c r="W44" s="29"/>
      <c r="X44" s="22"/>
      <c r="Z44" s="20"/>
      <c r="AA44" s="29"/>
      <c r="AB44" s="22"/>
      <c r="AD44" s="20"/>
      <c r="AE44" s="29"/>
      <c r="AF44" s="22"/>
      <c r="AH44" s="20"/>
      <c r="AI44" s="29"/>
      <c r="AJ44" s="22"/>
      <c r="AL44" s="20"/>
      <c r="AM44" s="29"/>
      <c r="AN44" s="22"/>
      <c r="AP44" s="20"/>
      <c r="AQ44" s="29"/>
      <c r="AR44" s="22"/>
      <c r="AT44" s="20"/>
      <c r="AU44" s="29">
        <v>40718</v>
      </c>
      <c r="AV44" s="22"/>
      <c r="AX44" s="20"/>
      <c r="AY44" s="29"/>
      <c r="AZ44" s="22"/>
      <c r="BB44" s="20"/>
      <c r="BC44" s="29">
        <v>40718</v>
      </c>
      <c r="BD44" s="22"/>
      <c r="BF44" s="20"/>
      <c r="BG44" s="29"/>
      <c r="BH44" s="22"/>
      <c r="BJ44" s="20"/>
      <c r="BK44" s="29"/>
      <c r="BL44" s="22"/>
    </row>
    <row r="45" spans="1:64" x14ac:dyDescent="0.2">
      <c r="A45" s="20" t="s">
        <v>18</v>
      </c>
      <c r="B45" s="22"/>
      <c r="F45" s="20"/>
      <c r="G45" s="96"/>
      <c r="H45" s="619"/>
      <c r="J45" s="20"/>
      <c r="K45" s="96"/>
      <c r="L45" s="22"/>
      <c r="N45" s="20"/>
      <c r="O45" s="96">
        <v>41381</v>
      </c>
      <c r="P45" s="619"/>
      <c r="R45" s="20"/>
      <c r="S45" s="96">
        <v>41715</v>
      </c>
      <c r="T45" s="22"/>
      <c r="V45" s="20"/>
      <c r="W45" s="96"/>
      <c r="X45" s="22"/>
      <c r="Z45" s="20"/>
      <c r="AA45" s="96"/>
      <c r="AB45" s="22"/>
      <c r="AD45" s="20"/>
      <c r="AE45" s="96"/>
      <c r="AF45" s="22"/>
      <c r="AH45" s="20"/>
      <c r="AI45" s="96"/>
      <c r="AJ45" s="22"/>
      <c r="AL45" s="20"/>
      <c r="AM45" s="96"/>
      <c r="AN45" s="22"/>
      <c r="AP45" s="20"/>
      <c r="AQ45" s="96"/>
      <c r="AR45" s="22"/>
      <c r="AT45" s="20"/>
      <c r="AU45" s="96">
        <v>40725</v>
      </c>
      <c r="AV45" s="22"/>
      <c r="AX45" s="20"/>
      <c r="AY45" s="96"/>
      <c r="AZ45" s="22"/>
      <c r="BB45" s="20"/>
      <c r="BC45" s="96">
        <v>40844</v>
      </c>
      <c r="BD45" s="22"/>
      <c r="BF45" s="20"/>
      <c r="BG45" s="96"/>
      <c r="BH45" s="22"/>
      <c r="BJ45" s="20"/>
      <c r="BK45" s="96"/>
      <c r="BL45" s="22"/>
    </row>
    <row r="46" spans="1:64" x14ac:dyDescent="0.2">
      <c r="A46" s="20"/>
      <c r="B46" s="22"/>
      <c r="F46" s="20"/>
      <c r="G46" s="29"/>
      <c r="H46" s="619"/>
      <c r="J46" s="20"/>
      <c r="K46" s="29"/>
      <c r="L46" s="22"/>
      <c r="N46" s="20"/>
      <c r="O46" s="29"/>
      <c r="P46" s="619"/>
      <c r="R46" s="20"/>
      <c r="S46" s="29"/>
      <c r="T46" s="22"/>
      <c r="V46" s="20"/>
      <c r="W46" s="29"/>
      <c r="X46" s="22"/>
      <c r="Z46" s="20"/>
      <c r="AA46" s="29"/>
      <c r="AB46" s="22"/>
      <c r="AD46" s="20"/>
      <c r="AE46" s="29"/>
      <c r="AF46" s="22"/>
      <c r="AH46" s="20"/>
      <c r="AI46" s="29"/>
      <c r="AJ46" s="22"/>
      <c r="AL46" s="20"/>
      <c r="AM46" s="29"/>
      <c r="AN46" s="22"/>
      <c r="AP46" s="20"/>
      <c r="AQ46" s="29"/>
      <c r="AR46" s="22"/>
      <c r="AT46" s="20"/>
      <c r="AU46" s="29"/>
      <c r="AV46" s="22"/>
      <c r="AX46" s="20"/>
      <c r="AY46" s="29"/>
      <c r="AZ46" s="22"/>
      <c r="BB46" s="20"/>
      <c r="BC46" s="29"/>
      <c r="BD46" s="22"/>
      <c r="BF46" s="20"/>
      <c r="BG46" s="29"/>
      <c r="BH46" s="22"/>
      <c r="BJ46" s="20"/>
      <c r="BK46" s="29"/>
      <c r="BL46" s="22"/>
    </row>
    <row r="47" spans="1:64" x14ac:dyDescent="0.2">
      <c r="A47" s="23" t="s">
        <v>69</v>
      </c>
      <c r="B47" s="22"/>
      <c r="F47" s="20"/>
      <c r="G47" s="29"/>
      <c r="H47" s="619"/>
      <c r="J47" s="20"/>
      <c r="K47" s="29"/>
      <c r="L47" s="22"/>
      <c r="N47" s="20"/>
      <c r="O47" s="29"/>
      <c r="P47" s="619"/>
      <c r="R47" s="20"/>
      <c r="S47" s="29"/>
      <c r="T47" s="22"/>
      <c r="V47" s="20"/>
      <c r="W47" s="29"/>
      <c r="X47" s="22"/>
      <c r="Z47" s="20"/>
      <c r="AA47" s="29"/>
      <c r="AB47" s="22"/>
      <c r="AD47" s="20"/>
      <c r="AE47" s="29"/>
      <c r="AF47" s="22"/>
      <c r="AH47" s="20"/>
      <c r="AI47" s="29"/>
      <c r="AJ47" s="22"/>
      <c r="AL47" s="20"/>
      <c r="AM47" s="29"/>
      <c r="AN47" s="22"/>
      <c r="AP47" s="20"/>
      <c r="AQ47" s="29"/>
      <c r="AR47" s="22"/>
      <c r="AT47" s="20"/>
      <c r="AU47" s="29">
        <v>40730</v>
      </c>
      <c r="AV47" s="22"/>
      <c r="AX47" s="20"/>
      <c r="AY47" s="29"/>
      <c r="AZ47" s="22"/>
      <c r="BB47" s="20"/>
      <c r="BC47" s="29"/>
      <c r="BD47" s="22"/>
      <c r="BF47" s="20"/>
      <c r="BG47" s="29"/>
      <c r="BH47" s="22"/>
      <c r="BJ47" s="20"/>
      <c r="BK47" s="29"/>
      <c r="BL47" s="22"/>
    </row>
    <row r="48" spans="1:64" x14ac:dyDescent="0.2">
      <c r="A48" s="23" t="s">
        <v>70</v>
      </c>
      <c r="B48" s="22"/>
      <c r="F48" s="20"/>
      <c r="G48" s="29"/>
      <c r="H48" s="619"/>
      <c r="J48" s="20"/>
      <c r="K48" s="29"/>
      <c r="L48" s="22"/>
      <c r="N48" s="20"/>
      <c r="O48" s="29"/>
      <c r="P48" s="619"/>
      <c r="R48" s="20"/>
      <c r="S48" s="29"/>
      <c r="T48" s="22"/>
      <c r="V48" s="20"/>
      <c r="W48" s="29"/>
      <c r="X48" s="22"/>
      <c r="Z48" s="20"/>
      <c r="AA48" s="29"/>
      <c r="AB48" s="22"/>
      <c r="AD48" s="20"/>
      <c r="AE48" s="29"/>
      <c r="AF48" s="22"/>
      <c r="AH48" s="20"/>
      <c r="AI48" s="29"/>
      <c r="AJ48" s="22"/>
      <c r="AL48" s="20"/>
      <c r="AM48" s="29"/>
      <c r="AN48" s="22"/>
      <c r="AP48" s="20"/>
      <c r="AQ48" s="29"/>
      <c r="AR48" s="22"/>
      <c r="AT48" s="20"/>
      <c r="AU48" s="29">
        <v>40844</v>
      </c>
      <c r="AV48" s="22"/>
      <c r="AX48" s="20"/>
      <c r="AY48" s="29"/>
      <c r="AZ48" s="22"/>
      <c r="BB48" s="20"/>
      <c r="BC48" s="29"/>
      <c r="BD48" s="22"/>
      <c r="BF48" s="20"/>
      <c r="BG48" s="29"/>
      <c r="BH48" s="22"/>
      <c r="BJ48" s="20"/>
      <c r="BK48" s="29"/>
      <c r="BL48" s="22"/>
    </row>
    <row r="49" spans="1:64" ht="6.75" customHeight="1" x14ac:dyDescent="0.2">
      <c r="A49" s="20"/>
      <c r="B49" s="22"/>
      <c r="F49" s="20"/>
      <c r="H49" s="22"/>
      <c r="J49" s="20"/>
      <c r="L49" s="22"/>
      <c r="N49" s="20"/>
      <c r="P49" s="22"/>
      <c r="R49" s="20"/>
      <c r="T49" s="22"/>
      <c r="V49" s="20"/>
      <c r="X49" s="22"/>
      <c r="Z49" s="20"/>
      <c r="AB49" s="22"/>
      <c r="AD49" s="20"/>
      <c r="AF49" s="22"/>
      <c r="AH49" s="20"/>
      <c r="AJ49" s="22"/>
      <c r="AL49" s="20"/>
      <c r="AN49" s="22"/>
      <c r="AP49" s="20"/>
      <c r="AR49" s="22"/>
      <c r="AT49" s="20"/>
      <c r="AV49" s="22"/>
      <c r="AX49" s="20"/>
      <c r="AZ49" s="22"/>
      <c r="BB49" s="20"/>
      <c r="BD49" s="22"/>
      <c r="BF49" s="20"/>
      <c r="BH49" s="22"/>
      <c r="BJ49" s="20"/>
      <c r="BL49" s="22"/>
    </row>
    <row r="50" spans="1:64" x14ac:dyDescent="0.2">
      <c r="A50" s="23" t="s">
        <v>23</v>
      </c>
      <c r="B50" s="22"/>
      <c r="F50" s="20"/>
      <c r="G50" s="34">
        <f>+(G39-G38)+(G42-G41)+(G45-G44)</f>
        <v>0</v>
      </c>
      <c r="H50" s="22"/>
      <c r="J50" s="20"/>
      <c r="K50" s="34">
        <f>+(K39-K38)+(K42-K41)+(K45-K44)</f>
        <v>0</v>
      </c>
      <c r="L50" s="22"/>
      <c r="N50" s="20"/>
      <c r="O50" s="34">
        <f>+(O39-O38)+(O42-O41)+(O45-O44)</f>
        <v>101</v>
      </c>
      <c r="P50" s="22"/>
      <c r="R50" s="20"/>
      <c r="S50" s="34">
        <f>+(S39-S38)+(S42-S41)+(S45-S44)+(S48-S47)</f>
        <v>94</v>
      </c>
      <c r="T50" s="22"/>
      <c r="V50" s="20"/>
      <c r="W50" s="34">
        <f>+(W39-W38)+(W42-W41)+(W45-W44)+(W48-W47)</f>
        <v>0</v>
      </c>
      <c r="X50" s="22"/>
      <c r="Z50" s="20"/>
      <c r="AA50" s="34">
        <f>+(AA39-AA38)+(AA42-AA41)+(AA45-AA44)+(AA48-AA47)</f>
        <v>0</v>
      </c>
      <c r="AB50" s="22"/>
      <c r="AD50" s="20"/>
      <c r="AE50" s="34">
        <f>+(AE39-AE38)+(AE42-AE41)+(AE45-AE44)+(AE48-AE47)</f>
        <v>22</v>
      </c>
      <c r="AF50" s="22"/>
      <c r="AH50" s="20"/>
      <c r="AI50" s="34">
        <f>+(AI39-AI38)+(AI42-AI41)+(AI45-AI44)+(AI48-AI47)</f>
        <v>0</v>
      </c>
      <c r="AJ50" s="22"/>
      <c r="AL50" s="20"/>
      <c r="AM50" s="34">
        <f>+(AM39-AM38)+(AM42-AM41)+(AM45-AM44)+(AM48-AM47)</f>
        <v>0</v>
      </c>
      <c r="AN50" s="22"/>
      <c r="AP50" s="20"/>
      <c r="AQ50" s="34">
        <f>+(AQ39-AQ38)+(AQ42-AQ41)+(AQ45-AQ44)+(AQ48-AQ47)</f>
        <v>0</v>
      </c>
      <c r="AR50" s="22"/>
      <c r="AT50" s="20"/>
      <c r="AU50" s="34">
        <f>+(AU39-AU38)+(AU42-AU41)+(AU45-AU44)+(AU48-AU47)</f>
        <v>285</v>
      </c>
      <c r="AV50" s="22"/>
      <c r="AX50" s="20"/>
      <c r="AY50" s="34">
        <f>+(AY39-AY38)+(AY42-AY41)+(AY45-AY44)+(AY48-AY47)</f>
        <v>0</v>
      </c>
      <c r="AZ50" s="22"/>
      <c r="BB50" s="20"/>
      <c r="BC50" s="34">
        <f>+(BC39-BC38)+(BC42-BC41)+(BC45-BC44)+(BC48-BC47)</f>
        <v>259</v>
      </c>
      <c r="BD50" s="22"/>
      <c r="BF50" s="20"/>
      <c r="BG50" s="34">
        <f>+(BG39-BG38)+(BG42-BG41)+(BG45-BG44)+(BG48-BG47)</f>
        <v>0</v>
      </c>
      <c r="BH50" s="22"/>
      <c r="BJ50" s="20"/>
      <c r="BK50" s="34">
        <f>+(BK39-BK38)+(BK42-BK41)+(BK45-BK44)+(BK48-BK47)</f>
        <v>0</v>
      </c>
      <c r="BL50" s="22"/>
    </row>
    <row r="51" spans="1:64" x14ac:dyDescent="0.2">
      <c r="A51" s="23" t="s">
        <v>22</v>
      </c>
      <c r="B51" s="22"/>
      <c r="F51" s="20"/>
      <c r="H51" s="22"/>
      <c r="J51" s="20"/>
      <c r="L51" s="22"/>
      <c r="N51" s="20"/>
      <c r="P51" s="22"/>
      <c r="R51" s="20"/>
      <c r="T51" s="22"/>
      <c r="V51" s="20"/>
      <c r="X51" s="22"/>
      <c r="Z51" s="20"/>
      <c r="AB51" s="22"/>
      <c r="AD51" s="20"/>
      <c r="AF51" s="22"/>
      <c r="AH51" s="20"/>
      <c r="AJ51" s="22"/>
      <c r="AL51" s="20"/>
      <c r="AN51" s="22"/>
      <c r="AP51" s="20"/>
      <c r="AR51" s="22"/>
      <c r="AT51" s="20"/>
      <c r="AV51" s="22"/>
      <c r="AX51" s="20"/>
      <c r="AZ51" s="22"/>
      <c r="BB51" s="20"/>
      <c r="BD51" s="22"/>
      <c r="BF51" s="20"/>
      <c r="BH51" s="22"/>
      <c r="BJ51" s="20"/>
      <c r="BL51" s="22"/>
    </row>
    <row r="52" spans="1:64" x14ac:dyDescent="0.2">
      <c r="A52" s="20"/>
      <c r="B52" s="22"/>
      <c r="F52" s="20"/>
      <c r="H52" s="22"/>
      <c r="J52" s="20"/>
      <c r="L52" s="22"/>
      <c r="N52" s="20"/>
      <c r="P52" s="22"/>
      <c r="R52" s="20"/>
      <c r="T52" s="22"/>
      <c r="V52" s="20"/>
      <c r="X52" s="22"/>
      <c r="Z52" s="20"/>
      <c r="AB52" s="22"/>
      <c r="AD52" s="20"/>
      <c r="AF52" s="22"/>
      <c r="AH52" s="20"/>
      <c r="AJ52" s="22"/>
      <c r="AL52" s="20"/>
      <c r="AN52" s="22"/>
      <c r="AP52" s="20"/>
      <c r="AR52" s="22"/>
      <c r="AT52" s="20"/>
      <c r="AV52" s="22"/>
      <c r="AX52" s="20"/>
      <c r="AZ52" s="22"/>
      <c r="BB52" s="20"/>
      <c r="BD52" s="22"/>
      <c r="BF52" s="20"/>
      <c r="BH52" s="22"/>
      <c r="BJ52" s="20"/>
      <c r="BL52" s="22"/>
    </row>
    <row r="53" spans="1:64" x14ac:dyDescent="0.2">
      <c r="A53" s="20" t="s">
        <v>19</v>
      </c>
      <c r="B53" s="22"/>
      <c r="F53" s="92" t="s">
        <v>75</v>
      </c>
      <c r="G53" s="30"/>
      <c r="H53" s="100">
        <f>+ROUND(G53/$B$330,2)</f>
        <v>0</v>
      </c>
      <c r="J53" s="92" t="s">
        <v>75</v>
      </c>
      <c r="K53" s="30">
        <f>+ROUND(K31*K33*$B$330/(LOOKUP(K32,$A$299:$A$330,$B$299:$B$330)),0)</f>
        <v>1928673278</v>
      </c>
      <c r="L53" s="100">
        <f>+ROUND(K53/$B$330,2)</f>
        <v>2614.38</v>
      </c>
      <c r="N53" s="92" t="s">
        <v>75</v>
      </c>
      <c r="O53" s="30">
        <f>+ROUND(O31*O33*$B$330/(LOOKUP(O32,$A$299:$A$330,$B$299:$B$330)),0)</f>
        <v>0</v>
      </c>
      <c r="P53" s="100">
        <f>+ROUND(O53/$B$330,2)</f>
        <v>0</v>
      </c>
      <c r="R53" s="92" t="s">
        <v>75</v>
      </c>
      <c r="S53" s="30">
        <f>+ROUND(S31*S33*$B$330/(LOOKUP(S32,$A$299:$A$330,$B$299:$B$330)),0)</f>
        <v>3556849763</v>
      </c>
      <c r="T53" s="100">
        <f>+ROUND(S53/$B$330,2)</f>
        <v>4821.43</v>
      </c>
      <c r="V53" s="92" t="s">
        <v>75</v>
      </c>
      <c r="W53" s="30">
        <f>+ROUND(W31*W33*$B$330/(LOOKUP(W32,$A$299:$A$330,$B$299:$B$330)),0)</f>
        <v>2161891589</v>
      </c>
      <c r="X53" s="100">
        <f>+ROUND(W53/$B$330,2)</f>
        <v>2930.52</v>
      </c>
      <c r="Z53" s="92" t="s">
        <v>75</v>
      </c>
      <c r="AA53" s="30">
        <f>+ROUND(AA31*AA33*$B$330/(LOOKUP(AA32,$A$299:$A$330,$B$299:$B$330)),0)</f>
        <v>1495035741</v>
      </c>
      <c r="AB53" s="100">
        <f>+ROUND(AA53/$B$330,2)</f>
        <v>2026.57</v>
      </c>
      <c r="AD53" s="92" t="s">
        <v>75</v>
      </c>
      <c r="AE53" s="30">
        <f>+ROUND(AE31*AE33*$B$330/(LOOKUP(AE32,$A$299:$A$330,$B$299:$B$330)),0)</f>
        <v>8468910866</v>
      </c>
      <c r="AF53" s="100">
        <f>+ROUND(AE53/$B$330,2)</f>
        <v>11479.89</v>
      </c>
      <c r="AH53" s="92" t="s">
        <v>75</v>
      </c>
      <c r="AI53" s="30">
        <f>+ROUND(AI31*AI33*$B$330/(LOOKUP(AI32,$A$299:$A$330,$B$299:$B$330)),0)</f>
        <v>5948913841</v>
      </c>
      <c r="AJ53" s="100">
        <f>+ROUND(AI53/$B$330,2)</f>
        <v>8063.95</v>
      </c>
      <c r="AL53" s="92" t="s">
        <v>75</v>
      </c>
      <c r="AM53" s="30">
        <f>+ROUND(AM31*AM33*$B$330/(LOOKUP(AM32,$A$299:$A$330,$B$299:$B$330)),0)</f>
        <v>1818508210</v>
      </c>
      <c r="AN53" s="100">
        <f>+ROUND(AM53/$B$330,2)</f>
        <v>2465.0500000000002</v>
      </c>
      <c r="AP53" s="92" t="s">
        <v>75</v>
      </c>
      <c r="AQ53" s="30">
        <f>+ROUND(AQ31*AQ33*$B$330/(LOOKUP(AQ32,$A$299:$A$330,$B$299:$B$330)),0)</f>
        <v>886235159</v>
      </c>
      <c r="AR53" s="100">
        <f>+ROUND(AQ53/$B$330,2)</f>
        <v>1201.32</v>
      </c>
      <c r="AT53" s="92" t="s">
        <v>75</v>
      </c>
      <c r="AU53" s="30">
        <f>+ROUND(AU31*AU33*$B$330/(LOOKUP(AU32,$A$299:$A$330,$B$299:$B$330)),0)</f>
        <v>1488328274</v>
      </c>
      <c r="AV53" s="100">
        <f>+ROUND(AU53/$B$330,2)</f>
        <v>2017.48</v>
      </c>
      <c r="AX53" s="92" t="s">
        <v>75</v>
      </c>
      <c r="AY53" s="30">
        <f>+ROUND(AY31*AY33*$B$330/(LOOKUP(AY32,$A$299:$A$330,$B$299:$B$330)),0)</f>
        <v>2680381903</v>
      </c>
      <c r="AZ53" s="100">
        <f>+ROUND(AY53/$B$330,2)</f>
        <v>3633.35</v>
      </c>
      <c r="BB53" s="92" t="s">
        <v>75</v>
      </c>
      <c r="BC53" s="30">
        <f>+ROUND(BC31*BC33*$B$330/(LOOKUP(BC32,$A$299:$A$330,$B$299:$B$330)),0)</f>
        <v>1566051856</v>
      </c>
      <c r="BD53" s="100">
        <f>+ROUND(BC53/$B$330,2)</f>
        <v>2122.84</v>
      </c>
      <c r="BF53" s="92" t="s">
        <v>75</v>
      </c>
      <c r="BG53" s="30">
        <f>+ROUND(BG31*BG33*$B$330/(LOOKUP(BG32,$A$299:$A$330,$B$299:$B$330)),0)</f>
        <v>1714200212</v>
      </c>
      <c r="BH53" s="100">
        <f>+ROUND(BG53/$B$330,2)</f>
        <v>2323.66</v>
      </c>
      <c r="BJ53" s="92" t="s">
        <v>75</v>
      </c>
      <c r="BK53" s="30">
        <f>+ROUND(BK31*BK33*$B$330/(LOOKUP(BK32,$A$299:$A$330,$B$299:$B$330)),0)</f>
        <v>5311324987</v>
      </c>
      <c r="BL53" s="100">
        <f>+ROUND(BK53/$B$330,2)</f>
        <v>7199.68</v>
      </c>
    </row>
    <row r="54" spans="1:64" x14ac:dyDescent="0.2">
      <c r="A54" s="20"/>
      <c r="B54" s="22"/>
      <c r="F54" s="20"/>
      <c r="H54" s="22"/>
      <c r="J54" s="20"/>
      <c r="L54" s="22"/>
      <c r="N54" s="20"/>
      <c r="P54" s="22"/>
      <c r="R54" s="20"/>
      <c r="T54" s="22"/>
      <c r="V54" s="20"/>
      <c r="X54" s="22"/>
      <c r="Z54" s="20"/>
      <c r="AB54" s="22"/>
      <c r="AD54" s="20"/>
      <c r="AF54" s="22"/>
      <c r="AH54" s="20"/>
      <c r="AJ54" s="22"/>
      <c r="AL54" s="20"/>
      <c r="AN54" s="22"/>
      <c r="AP54" s="20"/>
      <c r="AR54" s="22"/>
      <c r="AT54" s="20"/>
      <c r="AV54" s="22"/>
      <c r="AX54" s="20"/>
      <c r="AZ54" s="22"/>
      <c r="BB54" s="20"/>
      <c r="BD54" s="22"/>
      <c r="BF54" s="20"/>
      <c r="BH54" s="22"/>
      <c r="BJ54" s="20"/>
      <c r="BL54" s="22"/>
    </row>
    <row r="55" spans="1:64" x14ac:dyDescent="0.2">
      <c r="A55" s="20" t="s">
        <v>20</v>
      </c>
      <c r="B55" s="22"/>
      <c r="F55" s="20"/>
      <c r="G55" s="21">
        <f>+(G36-G35)-G50-G51</f>
        <v>0</v>
      </c>
      <c r="H55" s="119">
        <f>+G55/30</f>
        <v>0</v>
      </c>
      <c r="J55" s="20"/>
      <c r="K55" s="21">
        <f>+(K36-K35)-K50-K51</f>
        <v>194</v>
      </c>
      <c r="L55" s="119">
        <f>+K55/30</f>
        <v>6.4666666666666668</v>
      </c>
      <c r="N55" s="20"/>
      <c r="O55" s="21">
        <f>+(O36-O35)-O50-O51</f>
        <v>403</v>
      </c>
      <c r="P55" s="119">
        <f>+O55/30</f>
        <v>13.433333333333334</v>
      </c>
      <c r="R55" s="20"/>
      <c r="S55" s="21">
        <f>+(S36-S35)-S50-S51</f>
        <v>296</v>
      </c>
      <c r="T55" s="119">
        <f>+S55/30</f>
        <v>9.8666666666666671</v>
      </c>
      <c r="V55" s="20"/>
      <c r="W55" s="21">
        <f>+(W36-W35)-W50-W51</f>
        <v>353</v>
      </c>
      <c r="X55" s="119">
        <f>+W55/30</f>
        <v>11.766666666666667</v>
      </c>
      <c r="Z55" s="20"/>
      <c r="AA55" s="21">
        <f>+(AA36-AA35)-AA50-AA51</f>
        <v>234</v>
      </c>
      <c r="AB55" s="119">
        <f>+AA55/30</f>
        <v>7.8</v>
      </c>
      <c r="AD55" s="20"/>
      <c r="AE55" s="21">
        <f>+(AE36-AE35)-AE50-AE51</f>
        <v>406</v>
      </c>
      <c r="AF55" s="119">
        <f>+AE55/30</f>
        <v>13.533333333333333</v>
      </c>
      <c r="AH55" s="20"/>
      <c r="AI55" s="21">
        <f>+(AI36-AI35)-AI50-AI51</f>
        <v>472</v>
      </c>
      <c r="AJ55" s="119">
        <f>+AI55/30</f>
        <v>15.733333333333333</v>
      </c>
      <c r="AL55" s="20"/>
      <c r="AM55" s="21">
        <f>+(AM36-AM35)-AM50-AM51</f>
        <v>238</v>
      </c>
      <c r="AN55" s="119">
        <f>+AM55/30</f>
        <v>7.9333333333333336</v>
      </c>
      <c r="AP55" s="20"/>
      <c r="AQ55" s="21">
        <f>+(AQ36-AQ35)-AQ50-AQ51</f>
        <v>242</v>
      </c>
      <c r="AR55" s="119">
        <f>+AQ55/30</f>
        <v>8.0666666666666664</v>
      </c>
      <c r="AT55" s="20"/>
      <c r="AU55" s="21">
        <f>+(AU36-AU35)-AU50-AU51</f>
        <v>196</v>
      </c>
      <c r="AV55" s="119">
        <f>+AU55/30</f>
        <v>6.5333333333333332</v>
      </c>
      <c r="AX55" s="20"/>
      <c r="AY55" s="21">
        <f>+(AY36-AY35)-AY50-AY51</f>
        <v>257</v>
      </c>
      <c r="AZ55" s="119">
        <f>+AY55/30</f>
        <v>8.5666666666666664</v>
      </c>
      <c r="BB55" s="20"/>
      <c r="BC55" s="21">
        <f>+(BC36-BC35)-BC50-BC51</f>
        <v>215</v>
      </c>
      <c r="BD55" s="119">
        <f>+BC55/30</f>
        <v>7.166666666666667</v>
      </c>
      <c r="BF55" s="20"/>
      <c r="BG55" s="21">
        <f>+(BG36-BG35)-BG50-BG51</f>
        <v>153</v>
      </c>
      <c r="BH55" s="119">
        <f>+BG55/30</f>
        <v>5.0999999999999996</v>
      </c>
      <c r="BJ55" s="20"/>
      <c r="BK55" s="21">
        <f>+(BK36-BK35)-BK50-BK51</f>
        <v>728</v>
      </c>
      <c r="BL55" s="119">
        <f>+BK55/30</f>
        <v>24.266666666666666</v>
      </c>
    </row>
    <row r="56" spans="1:64" x14ac:dyDescent="0.2">
      <c r="A56" s="20"/>
      <c r="B56" s="22"/>
      <c r="F56" s="20"/>
      <c r="H56" s="22"/>
      <c r="J56" s="20"/>
      <c r="L56" s="22"/>
      <c r="N56" s="20"/>
      <c r="P56" s="22"/>
      <c r="R56" s="20"/>
      <c r="T56" s="22"/>
      <c r="V56" s="20"/>
      <c r="X56" s="22"/>
      <c r="Z56" s="20"/>
      <c r="AB56" s="22"/>
      <c r="AD56" s="20"/>
      <c r="AF56" s="22"/>
      <c r="AH56" s="20"/>
      <c r="AJ56" s="22"/>
      <c r="AL56" s="20"/>
      <c r="AN56" s="22"/>
      <c r="AP56" s="20"/>
      <c r="AR56" s="22"/>
      <c r="AT56" s="20"/>
      <c r="AV56" s="22"/>
      <c r="AX56" s="20"/>
      <c r="AZ56" s="22"/>
      <c r="BB56" s="20"/>
      <c r="BD56" s="22"/>
      <c r="BF56" s="20"/>
      <c r="BH56" s="22"/>
      <c r="BJ56" s="20"/>
      <c r="BL56" s="22"/>
    </row>
    <row r="57" spans="1:64" x14ac:dyDescent="0.2">
      <c r="A57" s="24" t="s">
        <v>21</v>
      </c>
      <c r="B57" s="32"/>
      <c r="F57" s="97" t="s">
        <v>78</v>
      </c>
      <c r="G57" s="98"/>
      <c r="H57" s="32"/>
      <c r="J57" s="97" t="s">
        <v>78</v>
      </c>
      <c r="K57" s="98">
        <f>+ROUND(K53/(ROUND(K55/30,2)),0)</f>
        <v>298094788</v>
      </c>
      <c r="L57" s="32"/>
      <c r="N57" s="97" t="s">
        <v>78</v>
      </c>
      <c r="O57" s="98">
        <f>+ROUND(O53/(ROUND(O55/30,2)),0)</f>
        <v>0</v>
      </c>
      <c r="P57" s="32"/>
      <c r="R57" s="97" t="s">
        <v>78</v>
      </c>
      <c r="S57" s="98">
        <f>+ROUND(S53/(ROUND(S55/30,2)),0)</f>
        <v>360369783</v>
      </c>
      <c r="T57" s="32"/>
      <c r="V57" s="97" t="s">
        <v>78</v>
      </c>
      <c r="W57" s="98">
        <f>+ROUND(W53/(ROUND(W55/30,2)),0)</f>
        <v>183678130</v>
      </c>
      <c r="X57" s="32"/>
      <c r="Z57" s="97" t="s">
        <v>78</v>
      </c>
      <c r="AA57" s="98">
        <f>+ROUND(AA53/(ROUND(AA55/30,2)),0)</f>
        <v>191671249</v>
      </c>
      <c r="AB57" s="32"/>
      <c r="AD57" s="97" t="s">
        <v>78</v>
      </c>
      <c r="AE57" s="98">
        <f>+ROUND(AE53/(ROUND(AE55/30,2)),0)</f>
        <v>625935762</v>
      </c>
      <c r="AF57" s="32"/>
      <c r="AH57" s="97" t="s">
        <v>78</v>
      </c>
      <c r="AI57" s="98">
        <f>+ROUND(AI53/(ROUND(AI55/30,2)),0)</f>
        <v>378189055</v>
      </c>
      <c r="AJ57" s="32"/>
      <c r="AL57" s="97" t="s">
        <v>78</v>
      </c>
      <c r="AM57" s="98">
        <f>+ROUND(AM53/(ROUND(AM55/30,2)),0)</f>
        <v>229320077</v>
      </c>
      <c r="AN57" s="32"/>
      <c r="AP57" s="97" t="s">
        <v>78</v>
      </c>
      <c r="AQ57" s="98">
        <f>+ROUND(AQ53/(ROUND(AQ55/30,2)),0)</f>
        <v>109818483</v>
      </c>
      <c r="AR57" s="32"/>
      <c r="AT57" s="97" t="s">
        <v>78</v>
      </c>
      <c r="AU57" s="98">
        <f>+ROUND(AU53/(ROUND(AU55/30,2)),0)</f>
        <v>227921635</v>
      </c>
      <c r="AV57" s="32"/>
      <c r="AX57" s="97" t="s">
        <v>78</v>
      </c>
      <c r="AY57" s="98">
        <f>+ROUND(AY53/(ROUND(AY55/30,2)),0)</f>
        <v>312763349</v>
      </c>
      <c r="AZ57" s="32"/>
      <c r="BB57" s="97" t="s">
        <v>78</v>
      </c>
      <c r="BC57" s="98">
        <f>+ROUND(BC53/(ROUND(BC55/30,2)),0)</f>
        <v>218417274</v>
      </c>
      <c r="BD57" s="32"/>
      <c r="BF57" s="97" t="s">
        <v>78</v>
      </c>
      <c r="BG57" s="98">
        <f>+ROUND(BG53/(ROUND(BG55/30,2)),0)</f>
        <v>336117689</v>
      </c>
      <c r="BH57" s="32"/>
      <c r="BJ57" s="97" t="s">
        <v>78</v>
      </c>
      <c r="BK57" s="98">
        <f>+ROUND(BK53/(ROUND(BK55/30,2)),0)</f>
        <v>218843222</v>
      </c>
      <c r="BL57" s="32"/>
    </row>
    <row r="60" spans="1:64" x14ac:dyDescent="0.2">
      <c r="A60" s="18" t="s">
        <v>25</v>
      </c>
      <c r="B60" s="19"/>
      <c r="F60" s="91"/>
      <c r="G60" s="106" t="s">
        <v>25</v>
      </c>
      <c r="H60" s="19"/>
      <c r="J60" s="91"/>
      <c r="K60" s="106" t="s">
        <v>25</v>
      </c>
      <c r="L60" s="19"/>
      <c r="N60" s="91"/>
      <c r="O60" s="106" t="s">
        <v>25</v>
      </c>
      <c r="P60" s="19"/>
      <c r="R60" s="91"/>
      <c r="S60" s="106" t="s">
        <v>25</v>
      </c>
      <c r="T60" s="19"/>
      <c r="V60" s="91"/>
      <c r="W60" s="106" t="s">
        <v>25</v>
      </c>
      <c r="X60" s="19"/>
      <c r="Z60" s="91"/>
      <c r="AA60" s="106" t="s">
        <v>25</v>
      </c>
      <c r="AB60" s="19"/>
      <c r="AD60" s="91"/>
      <c r="AE60" s="106" t="s">
        <v>25</v>
      </c>
      <c r="AF60" s="19"/>
      <c r="AH60" s="91"/>
      <c r="AI60" s="106" t="s">
        <v>25</v>
      </c>
      <c r="AJ60" s="19"/>
      <c r="AL60" s="91"/>
      <c r="AM60" s="106" t="s">
        <v>25</v>
      </c>
      <c r="AN60" s="19"/>
      <c r="AP60" s="91"/>
      <c r="AQ60" s="106" t="s">
        <v>25</v>
      </c>
      <c r="AR60" s="19"/>
      <c r="AT60" s="91"/>
      <c r="AU60" s="106" t="s">
        <v>25</v>
      </c>
      <c r="AV60" s="19"/>
      <c r="AX60" s="91"/>
      <c r="AY60" s="106" t="s">
        <v>25</v>
      </c>
      <c r="AZ60" s="19"/>
      <c r="BB60" s="91"/>
      <c r="BC60" s="106" t="s">
        <v>25</v>
      </c>
      <c r="BD60" s="19"/>
      <c r="BF60" s="91"/>
      <c r="BG60" s="106" t="s">
        <v>25</v>
      </c>
      <c r="BH60" s="19"/>
      <c r="BJ60" s="91"/>
      <c r="BK60" s="106" t="s">
        <v>25</v>
      </c>
      <c r="BL60" s="19"/>
    </row>
    <row r="61" spans="1:64" x14ac:dyDescent="0.2">
      <c r="A61" s="20"/>
      <c r="B61" s="22"/>
      <c r="F61" s="20"/>
      <c r="H61" s="22"/>
      <c r="J61" s="20"/>
      <c r="L61" s="22"/>
      <c r="N61" s="20"/>
      <c r="P61" s="22"/>
      <c r="R61" s="20"/>
      <c r="T61" s="22"/>
      <c r="V61" s="20"/>
      <c r="X61" s="22"/>
      <c r="Z61" s="20"/>
      <c r="AB61" s="22"/>
      <c r="AD61" s="20"/>
      <c r="AF61" s="22"/>
      <c r="AH61" s="20"/>
      <c r="AJ61" s="22"/>
      <c r="AL61" s="20"/>
      <c r="AN61" s="22"/>
      <c r="AP61" s="20"/>
      <c r="AR61" s="22"/>
      <c r="AT61" s="20"/>
      <c r="AV61" s="22"/>
      <c r="AX61" s="20"/>
      <c r="AZ61" s="22"/>
      <c r="BB61" s="20"/>
      <c r="BD61" s="22"/>
      <c r="BF61" s="20"/>
      <c r="BH61" s="22"/>
      <c r="BJ61" s="20"/>
      <c r="BL61" s="22"/>
    </row>
    <row r="62" spans="1:64" x14ac:dyDescent="0.2">
      <c r="A62" s="20" t="s">
        <v>8</v>
      </c>
      <c r="B62" s="22"/>
      <c r="C62" s="77"/>
      <c r="E62" s="77"/>
      <c r="F62" s="92" t="s">
        <v>73</v>
      </c>
      <c r="G62" s="28"/>
      <c r="H62" s="93" t="s">
        <v>101</v>
      </c>
      <c r="I62" s="77"/>
      <c r="J62" s="92" t="s">
        <v>73</v>
      </c>
      <c r="K62" s="28">
        <v>383629779</v>
      </c>
      <c r="L62" s="93" t="s">
        <v>58</v>
      </c>
      <c r="M62" s="77"/>
      <c r="N62" s="92" t="s">
        <v>73</v>
      </c>
      <c r="O62" s="28">
        <v>2250665207.9699998</v>
      </c>
      <c r="P62" s="93" t="s">
        <v>58</v>
      </c>
      <c r="Q62" s="77"/>
      <c r="R62" s="92" t="s">
        <v>73</v>
      </c>
      <c r="S62" s="28">
        <v>1835000000</v>
      </c>
      <c r="T62" s="93" t="s">
        <v>58</v>
      </c>
      <c r="U62" s="77"/>
      <c r="V62" s="92" t="s">
        <v>73</v>
      </c>
      <c r="W62" s="28">
        <v>1187183688</v>
      </c>
      <c r="X62" s="93" t="s">
        <v>58</v>
      </c>
      <c r="Y62" s="77"/>
      <c r="Z62" s="92" t="s">
        <v>73</v>
      </c>
      <c r="AA62" s="28">
        <v>2485821062</v>
      </c>
      <c r="AB62" s="93" t="s">
        <v>58</v>
      </c>
      <c r="AC62" s="77"/>
      <c r="AD62" s="92" t="s">
        <v>73</v>
      </c>
      <c r="AE62" s="28">
        <v>640479246</v>
      </c>
      <c r="AF62" s="93" t="s">
        <v>58</v>
      </c>
      <c r="AG62" s="77"/>
      <c r="AH62" s="92" t="s">
        <v>73</v>
      </c>
      <c r="AI62" s="28">
        <v>4824433472.8100004</v>
      </c>
      <c r="AJ62" s="93" t="s">
        <v>58</v>
      </c>
      <c r="AK62" s="77"/>
      <c r="AL62" s="92" t="s">
        <v>73</v>
      </c>
      <c r="AM62" s="28">
        <v>10304400000</v>
      </c>
      <c r="AN62" s="93" t="s">
        <v>58</v>
      </c>
      <c r="AO62" s="77"/>
      <c r="AP62" s="92" t="s">
        <v>73</v>
      </c>
      <c r="AQ62" s="28">
        <v>875120466</v>
      </c>
      <c r="AR62" s="93" t="s">
        <v>58</v>
      </c>
      <c r="AS62" s="77"/>
      <c r="AT62" s="92" t="s">
        <v>73</v>
      </c>
      <c r="AU62" s="28">
        <v>1312315515.6600001</v>
      </c>
      <c r="AV62" s="93" t="s">
        <v>58</v>
      </c>
      <c r="AW62" s="77"/>
      <c r="AX62" s="92" t="s">
        <v>73</v>
      </c>
      <c r="AY62" s="28">
        <v>1973755060</v>
      </c>
      <c r="AZ62" s="93" t="s">
        <v>58</v>
      </c>
      <c r="BA62" s="77"/>
      <c r="BB62" s="92" t="s">
        <v>73</v>
      </c>
      <c r="BC62" s="28">
        <v>209941477</v>
      </c>
      <c r="BD62" s="93" t="s">
        <v>58</v>
      </c>
      <c r="BE62" s="77"/>
      <c r="BF62" s="92" t="s">
        <v>73</v>
      </c>
      <c r="BG62" s="28">
        <v>2520235786</v>
      </c>
      <c r="BH62" s="93" t="s">
        <v>58</v>
      </c>
      <c r="BI62" s="77"/>
      <c r="BJ62" s="92" t="s">
        <v>73</v>
      </c>
      <c r="BK62" s="28">
        <v>1348620132</v>
      </c>
      <c r="BL62" s="93" t="s">
        <v>58</v>
      </c>
    </row>
    <row r="63" spans="1:64" x14ac:dyDescent="0.2">
      <c r="A63" s="20" t="s">
        <v>10</v>
      </c>
      <c r="B63" s="22"/>
      <c r="F63" s="20"/>
      <c r="H63" s="94"/>
      <c r="J63" s="20"/>
      <c r="K63" s="21">
        <v>1997</v>
      </c>
      <c r="L63" s="94"/>
      <c r="N63" s="20"/>
      <c r="O63" s="21">
        <v>2013</v>
      </c>
      <c r="P63" s="22"/>
      <c r="R63" s="20"/>
      <c r="S63" s="21">
        <v>2015</v>
      </c>
      <c r="T63" s="22"/>
      <c r="V63" s="20"/>
      <c r="W63" s="21">
        <v>2015</v>
      </c>
      <c r="X63" s="22"/>
      <c r="Z63" s="20"/>
      <c r="AA63" s="21">
        <v>2012</v>
      </c>
      <c r="AB63" s="22"/>
      <c r="AD63" s="20"/>
      <c r="AE63" s="21">
        <v>2010</v>
      </c>
      <c r="AF63" s="22"/>
      <c r="AH63" s="20"/>
      <c r="AI63" s="21">
        <v>2010</v>
      </c>
      <c r="AJ63" s="22"/>
      <c r="AL63" s="20"/>
      <c r="AM63" s="21">
        <v>2015</v>
      </c>
      <c r="AN63" s="22"/>
      <c r="AP63" s="20"/>
      <c r="AQ63" s="21">
        <v>2016</v>
      </c>
      <c r="AR63" s="22"/>
      <c r="AT63" s="20"/>
      <c r="AU63" s="21">
        <v>2015</v>
      </c>
      <c r="AV63" s="22"/>
      <c r="AX63" s="20"/>
      <c r="AY63" s="21">
        <v>2010</v>
      </c>
      <c r="AZ63" s="22"/>
      <c r="BB63" s="20"/>
      <c r="BC63" s="21">
        <v>2013</v>
      </c>
      <c r="BD63" s="22"/>
      <c r="BF63" s="20"/>
      <c r="BG63" s="21">
        <v>2015</v>
      </c>
      <c r="BH63" s="22"/>
      <c r="BJ63" s="20"/>
      <c r="BK63" s="21">
        <v>2014</v>
      </c>
      <c r="BL63" s="22"/>
    </row>
    <row r="64" spans="1:64" ht="12.75" customHeight="1" x14ac:dyDescent="0.2">
      <c r="A64" s="23" t="s">
        <v>88</v>
      </c>
      <c r="B64" s="22"/>
      <c r="F64" s="20"/>
      <c r="G64" s="88">
        <v>0</v>
      </c>
      <c r="H64" s="121">
        <v>1</v>
      </c>
      <c r="J64" s="20"/>
      <c r="K64" s="88">
        <v>0.5</v>
      </c>
      <c r="L64" s="121"/>
      <c r="N64" s="20"/>
      <c r="O64" s="88">
        <v>0.33</v>
      </c>
      <c r="P64" s="22"/>
      <c r="R64" s="20"/>
      <c r="S64" s="113">
        <v>0.998</v>
      </c>
      <c r="T64" s="114"/>
      <c r="V64" s="20"/>
      <c r="W64" s="88">
        <v>1</v>
      </c>
      <c r="X64" s="108"/>
      <c r="Z64" s="20"/>
      <c r="AA64" s="88">
        <v>0.5</v>
      </c>
      <c r="AB64" s="108"/>
      <c r="AD64" s="20"/>
      <c r="AE64" s="88">
        <v>1</v>
      </c>
      <c r="AF64" s="108"/>
      <c r="AH64" s="20"/>
      <c r="AI64" s="88">
        <v>1</v>
      </c>
      <c r="AJ64" s="108"/>
      <c r="AL64" s="20"/>
      <c r="AM64" s="88">
        <v>0.33</v>
      </c>
      <c r="AN64" s="108"/>
      <c r="AP64" s="20"/>
      <c r="AQ64" s="88">
        <v>0.96</v>
      </c>
      <c r="AR64" s="108"/>
      <c r="AT64" s="20"/>
      <c r="AU64" s="88">
        <v>1</v>
      </c>
      <c r="AV64" s="108"/>
      <c r="AX64" s="20"/>
      <c r="AY64" s="88">
        <v>1</v>
      </c>
      <c r="AZ64" s="108"/>
      <c r="BB64" s="20"/>
      <c r="BC64" s="88">
        <v>1</v>
      </c>
      <c r="BD64" s="108"/>
      <c r="BF64" s="20"/>
      <c r="BG64" s="88">
        <v>0.5</v>
      </c>
      <c r="BH64" s="108"/>
      <c r="BJ64" s="20"/>
      <c r="BK64" s="88">
        <v>0.6</v>
      </c>
      <c r="BL64" s="108"/>
    </row>
    <row r="65" spans="1:64" x14ac:dyDescent="0.2">
      <c r="A65" s="20"/>
      <c r="B65" s="22"/>
      <c r="F65" s="20"/>
      <c r="H65" s="22"/>
      <c r="J65" s="20"/>
      <c r="L65" s="22"/>
      <c r="N65" s="20"/>
      <c r="P65" s="22"/>
      <c r="R65" s="20"/>
      <c r="T65" s="22"/>
      <c r="V65" s="20"/>
      <c r="X65" s="22"/>
      <c r="Z65" s="20"/>
      <c r="AB65" s="22"/>
      <c r="AD65" s="20"/>
      <c r="AF65" s="22"/>
      <c r="AH65" s="20"/>
      <c r="AJ65" s="22"/>
      <c r="AL65" s="20"/>
      <c r="AN65" s="22"/>
      <c r="AP65" s="20"/>
      <c r="AR65" s="22"/>
      <c r="AT65" s="20"/>
      <c r="AV65" s="22"/>
      <c r="AX65" s="20"/>
      <c r="AZ65" s="22"/>
      <c r="BB65" s="20"/>
      <c r="BD65" s="22"/>
      <c r="BF65" s="20"/>
      <c r="BH65" s="22"/>
      <c r="BJ65" s="20"/>
      <c r="BL65" s="22"/>
    </row>
    <row r="66" spans="1:64" ht="12.75" customHeight="1" x14ac:dyDescent="0.2">
      <c r="A66" s="20" t="s">
        <v>11</v>
      </c>
      <c r="B66" s="22"/>
      <c r="F66" s="20"/>
      <c r="G66" s="29"/>
      <c r="H66" s="619" t="s">
        <v>108</v>
      </c>
      <c r="J66" s="20"/>
      <c r="K66" s="29">
        <v>35492</v>
      </c>
      <c r="L66" s="22"/>
      <c r="N66" s="20"/>
      <c r="O66" s="29">
        <v>41031</v>
      </c>
      <c r="P66" s="22"/>
      <c r="R66" s="20"/>
      <c r="S66" s="29">
        <v>41822</v>
      </c>
      <c r="T66" s="115"/>
      <c r="V66" s="20"/>
      <c r="W66" s="29">
        <v>41890</v>
      </c>
      <c r="X66" s="22"/>
      <c r="Z66" s="20"/>
      <c r="AA66" s="29">
        <v>40931</v>
      </c>
      <c r="AB66" s="22"/>
      <c r="AD66" s="20"/>
      <c r="AE66" s="29">
        <v>40214</v>
      </c>
      <c r="AF66" s="22"/>
      <c r="AH66" s="20"/>
      <c r="AI66" s="29">
        <v>40210</v>
      </c>
      <c r="AJ66" s="22"/>
      <c r="AL66" s="20"/>
      <c r="AM66" s="29">
        <v>41610</v>
      </c>
      <c r="AN66" s="619"/>
      <c r="AP66" s="20"/>
      <c r="AQ66" s="29">
        <v>42320</v>
      </c>
      <c r="AR66" s="22"/>
      <c r="AT66" s="20"/>
      <c r="AU66" s="29">
        <v>41834</v>
      </c>
      <c r="AV66" s="22"/>
      <c r="AX66" s="20"/>
      <c r="AY66" s="29">
        <v>40287</v>
      </c>
      <c r="AZ66" s="22"/>
      <c r="BB66" s="20"/>
      <c r="BC66" s="29">
        <v>41562</v>
      </c>
      <c r="BD66" s="22"/>
      <c r="BF66" s="20"/>
      <c r="BG66" s="29">
        <v>42128</v>
      </c>
      <c r="BH66" s="22"/>
      <c r="BJ66" s="20"/>
      <c r="BK66" s="29">
        <v>41506</v>
      </c>
      <c r="BL66" s="22"/>
    </row>
    <row r="67" spans="1:64" x14ac:dyDescent="0.2">
      <c r="A67" s="20" t="s">
        <v>12</v>
      </c>
      <c r="B67" s="22"/>
      <c r="F67" s="20"/>
      <c r="G67" s="29"/>
      <c r="H67" s="619"/>
      <c r="J67" s="20"/>
      <c r="K67" s="29">
        <v>35693</v>
      </c>
      <c r="L67" s="22"/>
      <c r="N67" s="20"/>
      <c r="O67" s="29">
        <v>41598</v>
      </c>
      <c r="P67" s="22"/>
      <c r="R67" s="20"/>
      <c r="S67" s="29">
        <v>42365</v>
      </c>
      <c r="T67" s="116"/>
      <c r="V67" s="20"/>
      <c r="W67" s="29">
        <v>42352</v>
      </c>
      <c r="X67" s="22"/>
      <c r="Z67" s="20"/>
      <c r="AA67" s="29">
        <v>41155</v>
      </c>
      <c r="AB67" s="22"/>
      <c r="AD67" s="20"/>
      <c r="AE67" s="29">
        <v>40420</v>
      </c>
      <c r="AF67" s="22"/>
      <c r="AH67" s="20"/>
      <c r="AI67" s="29">
        <v>40542</v>
      </c>
      <c r="AJ67" s="22"/>
      <c r="AL67" s="20"/>
      <c r="AM67" s="29">
        <v>42341</v>
      </c>
      <c r="AN67" s="619"/>
      <c r="AP67" s="20"/>
      <c r="AQ67" s="29">
        <v>42517</v>
      </c>
      <c r="AR67" s="22"/>
      <c r="AT67" s="20"/>
      <c r="AU67" s="29">
        <v>42268</v>
      </c>
      <c r="AV67" s="22"/>
      <c r="AX67" s="20"/>
      <c r="AY67" s="29">
        <v>40469</v>
      </c>
      <c r="AZ67" s="22"/>
      <c r="BB67" s="20"/>
      <c r="BC67" s="29">
        <v>41635</v>
      </c>
      <c r="BD67" s="22"/>
      <c r="BF67" s="20"/>
      <c r="BG67" s="29">
        <v>42314</v>
      </c>
      <c r="BH67" s="22"/>
      <c r="BJ67" s="20"/>
      <c r="BK67" s="29">
        <v>41759</v>
      </c>
      <c r="BL67" s="22"/>
    </row>
    <row r="68" spans="1:64" x14ac:dyDescent="0.2">
      <c r="A68" s="20"/>
      <c r="B68" s="22"/>
      <c r="F68" s="20"/>
      <c r="H68" s="619"/>
      <c r="J68" s="20"/>
      <c r="L68" s="22"/>
      <c r="N68" s="20"/>
      <c r="P68" s="22"/>
      <c r="R68" s="20"/>
      <c r="T68" s="116"/>
      <c r="V68" s="20"/>
      <c r="X68" s="22"/>
      <c r="Z68" s="20"/>
      <c r="AB68" s="22"/>
      <c r="AD68" s="20"/>
      <c r="AF68" s="22"/>
      <c r="AH68" s="20"/>
      <c r="AJ68" s="22"/>
      <c r="AL68" s="20"/>
      <c r="AN68" s="619"/>
      <c r="AP68" s="20"/>
      <c r="AR68" s="22"/>
      <c r="AT68" s="20"/>
      <c r="AV68" s="22"/>
      <c r="AX68" s="20"/>
      <c r="AZ68" s="22"/>
      <c r="BB68" s="20"/>
      <c r="BD68" s="22"/>
      <c r="BF68" s="20"/>
      <c r="BH68" s="22"/>
      <c r="BJ68" s="20"/>
      <c r="BL68" s="22"/>
    </row>
    <row r="69" spans="1:64" x14ac:dyDescent="0.2">
      <c r="A69" s="20" t="s">
        <v>13</v>
      </c>
      <c r="B69" s="22"/>
      <c r="F69" s="20"/>
      <c r="G69" s="29"/>
      <c r="H69" s="619"/>
      <c r="J69" s="20"/>
      <c r="K69" s="29"/>
      <c r="L69" s="22"/>
      <c r="N69" s="20"/>
      <c r="O69" s="29">
        <v>41340</v>
      </c>
      <c r="P69" s="22"/>
      <c r="R69" s="20"/>
      <c r="S69" s="29">
        <v>41886</v>
      </c>
      <c r="T69" s="116"/>
      <c r="V69" s="20"/>
      <c r="W69" s="29">
        <v>42075</v>
      </c>
      <c r="X69" s="22"/>
      <c r="Z69" s="20"/>
      <c r="AA69" s="29"/>
      <c r="AB69" s="22"/>
      <c r="AD69" s="20"/>
      <c r="AE69" s="29"/>
      <c r="AF69" s="22"/>
      <c r="AH69" s="20"/>
      <c r="AI69" s="29"/>
      <c r="AJ69" s="22"/>
      <c r="AL69" s="20"/>
      <c r="AM69" s="29">
        <v>42058</v>
      </c>
      <c r="AN69" s="619"/>
      <c r="AP69" s="20"/>
      <c r="AQ69" s="29">
        <v>42402</v>
      </c>
      <c r="AR69" s="22"/>
      <c r="AT69" s="20"/>
      <c r="AU69" s="29">
        <v>42075</v>
      </c>
      <c r="AV69" s="22"/>
      <c r="AX69" s="20"/>
      <c r="AY69" s="29"/>
      <c r="AZ69" s="22"/>
      <c r="BB69" s="20"/>
      <c r="BC69" s="29"/>
      <c r="BD69" s="22"/>
      <c r="BF69" s="20"/>
      <c r="BG69" s="29">
        <v>42251</v>
      </c>
      <c r="BH69" s="22"/>
      <c r="BJ69" s="20"/>
      <c r="BK69" s="29"/>
      <c r="BL69" s="22"/>
    </row>
    <row r="70" spans="1:64" x14ac:dyDescent="0.2">
      <c r="A70" s="20" t="s">
        <v>14</v>
      </c>
      <c r="B70" s="22"/>
      <c r="F70" s="20"/>
      <c r="G70" s="29"/>
      <c r="H70" s="619"/>
      <c r="J70" s="20"/>
      <c r="K70" s="29"/>
      <c r="L70" s="22"/>
      <c r="N70" s="20"/>
      <c r="O70" s="29">
        <v>41351</v>
      </c>
      <c r="P70" s="22"/>
      <c r="R70" s="20"/>
      <c r="S70" s="29">
        <v>41960</v>
      </c>
      <c r="T70" s="116"/>
      <c r="V70" s="20"/>
      <c r="W70" s="29">
        <v>42157</v>
      </c>
      <c r="X70" s="22"/>
      <c r="Z70" s="20"/>
      <c r="AA70" s="29"/>
      <c r="AB70" s="22"/>
      <c r="AD70" s="20"/>
      <c r="AE70" s="29"/>
      <c r="AF70" s="22"/>
      <c r="AH70" s="20"/>
      <c r="AI70" s="29"/>
      <c r="AJ70" s="22"/>
      <c r="AL70" s="20"/>
      <c r="AM70" s="29">
        <v>42088</v>
      </c>
      <c r="AN70" s="619"/>
      <c r="AP70" s="20"/>
      <c r="AQ70" s="29">
        <v>42507</v>
      </c>
      <c r="AR70" s="22"/>
      <c r="AT70" s="20"/>
      <c r="AU70" s="29">
        <v>42157</v>
      </c>
      <c r="AV70" s="22"/>
      <c r="AX70" s="20"/>
      <c r="AY70" s="29"/>
      <c r="AZ70" s="22"/>
      <c r="BB70" s="20"/>
      <c r="BC70" s="29"/>
      <c r="BD70" s="22"/>
      <c r="BF70" s="20"/>
      <c r="BG70" s="29">
        <v>42268</v>
      </c>
      <c r="BH70" s="22"/>
      <c r="BJ70" s="20"/>
      <c r="BK70" s="29"/>
      <c r="BL70" s="22"/>
    </row>
    <row r="71" spans="1:64" x14ac:dyDescent="0.2">
      <c r="A71" s="20"/>
      <c r="B71" s="22"/>
      <c r="F71" s="20"/>
      <c r="H71" s="619"/>
      <c r="J71" s="20"/>
      <c r="L71" s="22"/>
      <c r="N71" s="20"/>
      <c r="P71" s="22"/>
      <c r="R71" s="20"/>
      <c r="T71" s="116"/>
      <c r="V71" s="20"/>
      <c r="X71" s="22"/>
      <c r="Z71" s="20"/>
      <c r="AB71" s="22"/>
      <c r="AD71" s="20"/>
      <c r="AF71" s="22"/>
      <c r="AH71" s="20"/>
      <c r="AJ71" s="22"/>
      <c r="AL71" s="20"/>
      <c r="AN71" s="619"/>
      <c r="AP71" s="20"/>
      <c r="AR71" s="22"/>
      <c r="AT71" s="20"/>
      <c r="AV71" s="22"/>
      <c r="AX71" s="20"/>
      <c r="AZ71" s="22"/>
      <c r="BB71" s="20"/>
      <c r="BD71" s="22"/>
      <c r="BF71" s="20"/>
      <c r="BH71" s="22"/>
      <c r="BJ71" s="20"/>
      <c r="BL71" s="22"/>
    </row>
    <row r="72" spans="1:64" x14ac:dyDescent="0.2">
      <c r="A72" s="20" t="s">
        <v>15</v>
      </c>
      <c r="B72" s="22"/>
      <c r="F72" s="20"/>
      <c r="G72" s="29"/>
      <c r="H72" s="619"/>
      <c r="J72" s="20"/>
      <c r="K72" s="29"/>
      <c r="L72" s="22"/>
      <c r="N72" s="20"/>
      <c r="O72" s="29">
        <v>41515</v>
      </c>
      <c r="P72" s="22"/>
      <c r="R72" s="20"/>
      <c r="S72" s="29">
        <v>41996</v>
      </c>
      <c r="T72" s="116"/>
      <c r="V72" s="20"/>
      <c r="W72" s="29"/>
      <c r="X72" s="22"/>
      <c r="Z72" s="20"/>
      <c r="AA72" s="29"/>
      <c r="AB72" s="22"/>
      <c r="AD72" s="20"/>
      <c r="AE72" s="29"/>
      <c r="AF72" s="22"/>
      <c r="AH72" s="20"/>
      <c r="AI72" s="29"/>
      <c r="AJ72" s="22"/>
      <c r="AL72" s="20"/>
      <c r="AM72" s="29">
        <v>42219</v>
      </c>
      <c r="AN72" s="619"/>
      <c r="AP72" s="20"/>
      <c r="AQ72" s="29"/>
      <c r="AR72" s="22"/>
      <c r="AT72" s="20"/>
      <c r="AU72" s="29"/>
      <c r="AV72" s="22"/>
      <c r="AX72" s="20"/>
      <c r="AY72" s="29"/>
      <c r="AZ72" s="22"/>
      <c r="BB72" s="20"/>
      <c r="BC72" s="29"/>
      <c r="BD72" s="22"/>
      <c r="BF72" s="20"/>
      <c r="BG72" s="29"/>
      <c r="BH72" s="22"/>
      <c r="BJ72" s="20"/>
      <c r="BK72" s="29"/>
      <c r="BL72" s="22"/>
    </row>
    <row r="73" spans="1:64" x14ac:dyDescent="0.2">
      <c r="A73" s="20" t="s">
        <v>16</v>
      </c>
      <c r="B73" s="22"/>
      <c r="F73" s="20"/>
      <c r="G73" s="29"/>
      <c r="H73" s="619"/>
      <c r="J73" s="20"/>
      <c r="K73" s="29"/>
      <c r="L73" s="22"/>
      <c r="N73" s="20"/>
      <c r="O73" s="29">
        <v>41526</v>
      </c>
      <c r="P73" s="22"/>
      <c r="R73" s="20"/>
      <c r="S73" s="29">
        <v>42016</v>
      </c>
      <c r="T73" s="116"/>
      <c r="V73" s="20"/>
      <c r="W73" s="29"/>
      <c r="X73" s="22"/>
      <c r="Z73" s="20"/>
      <c r="AA73" s="29"/>
      <c r="AB73" s="22"/>
      <c r="AD73" s="20"/>
      <c r="AE73" s="29"/>
      <c r="AF73" s="22"/>
      <c r="AH73" s="20"/>
      <c r="AI73" s="29"/>
      <c r="AJ73" s="22"/>
      <c r="AL73" s="20"/>
      <c r="AM73" s="29">
        <v>42265</v>
      </c>
      <c r="AN73" s="619"/>
      <c r="AP73" s="20"/>
      <c r="AQ73" s="29"/>
      <c r="AR73" s="22"/>
      <c r="AT73" s="20"/>
      <c r="AU73" s="29"/>
      <c r="AV73" s="22"/>
      <c r="AX73" s="20"/>
      <c r="AY73" s="29"/>
      <c r="AZ73" s="22"/>
      <c r="BB73" s="20"/>
      <c r="BC73" s="29"/>
      <c r="BD73" s="22"/>
      <c r="BF73" s="20"/>
      <c r="BG73" s="29"/>
      <c r="BH73" s="22"/>
      <c r="BJ73" s="20"/>
      <c r="BK73" s="29"/>
      <c r="BL73" s="22"/>
    </row>
    <row r="74" spans="1:64" x14ac:dyDescent="0.2">
      <c r="A74" s="20"/>
      <c r="B74" s="22"/>
      <c r="F74" s="20"/>
      <c r="H74" s="619"/>
      <c r="J74" s="20"/>
      <c r="L74" s="22"/>
      <c r="N74" s="20"/>
      <c r="P74" s="22"/>
      <c r="R74" s="20"/>
      <c r="T74" s="116"/>
      <c r="V74" s="20"/>
      <c r="X74" s="22"/>
      <c r="Z74" s="20"/>
      <c r="AB74" s="22"/>
      <c r="AD74" s="20"/>
      <c r="AF74" s="22"/>
      <c r="AH74" s="20"/>
      <c r="AJ74" s="22"/>
      <c r="AL74" s="20"/>
      <c r="AN74" s="619"/>
      <c r="AP74" s="20"/>
      <c r="AR74" s="22"/>
      <c r="AT74" s="20"/>
      <c r="AV74" s="22"/>
      <c r="AX74" s="20"/>
      <c r="AZ74" s="22"/>
      <c r="BB74" s="20"/>
      <c r="BD74" s="22"/>
      <c r="BF74" s="20"/>
      <c r="BH74" s="22"/>
      <c r="BJ74" s="20"/>
      <c r="BL74" s="22"/>
    </row>
    <row r="75" spans="1:64" x14ac:dyDescent="0.2">
      <c r="A75" s="20" t="s">
        <v>17</v>
      </c>
      <c r="B75" s="22"/>
      <c r="F75" s="20"/>
      <c r="G75" s="29"/>
      <c r="H75" s="619"/>
      <c r="J75" s="20"/>
      <c r="K75" s="29"/>
      <c r="L75" s="22"/>
      <c r="N75" s="20"/>
      <c r="O75" s="29">
        <v>41537</v>
      </c>
      <c r="P75" s="22"/>
      <c r="R75" s="20"/>
      <c r="S75" s="29">
        <v>42025</v>
      </c>
      <c r="T75" s="116"/>
      <c r="V75" s="20"/>
      <c r="W75" s="29"/>
      <c r="X75" s="22"/>
      <c r="Z75" s="20"/>
      <c r="AA75" s="29"/>
      <c r="AB75" s="22"/>
      <c r="AD75" s="20"/>
      <c r="AE75" s="29"/>
      <c r="AF75" s="22"/>
      <c r="AH75" s="20"/>
      <c r="AI75" s="29"/>
      <c r="AJ75" s="22"/>
      <c r="AL75" s="20"/>
      <c r="AM75" s="29">
        <v>42296</v>
      </c>
      <c r="AN75" s="619"/>
      <c r="AP75" s="20"/>
      <c r="AQ75" s="29"/>
      <c r="AR75" s="22"/>
      <c r="AT75" s="20"/>
      <c r="AU75" s="29"/>
      <c r="AV75" s="22"/>
      <c r="AX75" s="20"/>
      <c r="AY75" s="29"/>
      <c r="AZ75" s="22"/>
      <c r="BB75" s="20"/>
      <c r="BC75" s="29"/>
      <c r="BD75" s="22"/>
      <c r="BF75" s="20"/>
      <c r="BG75" s="29"/>
      <c r="BH75" s="22"/>
      <c r="BJ75" s="20"/>
      <c r="BK75" s="29"/>
      <c r="BL75" s="22"/>
    </row>
    <row r="76" spans="1:64" x14ac:dyDescent="0.2">
      <c r="A76" s="20" t="s">
        <v>18</v>
      </c>
      <c r="B76" s="22"/>
      <c r="F76" s="20"/>
      <c r="G76" s="29"/>
      <c r="H76" s="619"/>
      <c r="J76" s="20"/>
      <c r="K76" s="29"/>
      <c r="L76" s="22"/>
      <c r="N76" s="20"/>
      <c r="O76" s="29">
        <v>41596</v>
      </c>
      <c r="P76" s="22"/>
      <c r="R76" s="20"/>
      <c r="S76" s="29">
        <v>42293</v>
      </c>
      <c r="T76" s="116"/>
      <c r="V76" s="20"/>
      <c r="W76" s="29"/>
      <c r="X76" s="22"/>
      <c r="Z76" s="20"/>
      <c r="AA76" s="29"/>
      <c r="AB76" s="22"/>
      <c r="AD76" s="20"/>
      <c r="AE76" s="29"/>
      <c r="AF76" s="22"/>
      <c r="AH76" s="20"/>
      <c r="AI76" s="29"/>
      <c r="AJ76" s="22"/>
      <c r="AL76" s="20"/>
      <c r="AM76" s="29">
        <v>42340</v>
      </c>
      <c r="AN76" s="619"/>
      <c r="AP76" s="20"/>
      <c r="AQ76" s="29"/>
      <c r="AR76" s="22"/>
      <c r="AT76" s="20"/>
      <c r="AU76" s="29"/>
      <c r="AV76" s="22"/>
      <c r="AX76" s="20"/>
      <c r="AY76" s="29"/>
      <c r="AZ76" s="22"/>
      <c r="BB76" s="20"/>
      <c r="BC76" s="29"/>
      <c r="BD76" s="22"/>
      <c r="BF76" s="20"/>
      <c r="BG76" s="29"/>
      <c r="BH76" s="22"/>
      <c r="BJ76" s="20"/>
      <c r="BK76" s="29"/>
      <c r="BL76" s="22"/>
    </row>
    <row r="77" spans="1:64" x14ac:dyDescent="0.2">
      <c r="A77" s="20"/>
      <c r="B77" s="22"/>
      <c r="F77" s="20"/>
      <c r="H77" s="22"/>
      <c r="J77" s="20"/>
      <c r="L77" s="22"/>
      <c r="N77" s="20"/>
      <c r="P77" s="22"/>
      <c r="R77" s="20"/>
      <c r="T77" s="22"/>
      <c r="V77" s="20"/>
      <c r="X77" s="22"/>
      <c r="Z77" s="20"/>
      <c r="AB77" s="22"/>
      <c r="AD77" s="20"/>
      <c r="AF77" s="22"/>
      <c r="AH77" s="20"/>
      <c r="AJ77" s="22"/>
      <c r="AL77" s="20"/>
      <c r="AN77" s="22"/>
      <c r="AP77" s="20"/>
      <c r="AR77" s="22"/>
      <c r="AT77" s="20"/>
      <c r="AV77" s="22"/>
      <c r="AX77" s="20"/>
      <c r="AZ77" s="22"/>
      <c r="BB77" s="20"/>
      <c r="BD77" s="22"/>
      <c r="BF77" s="20"/>
      <c r="BH77" s="22"/>
      <c r="BJ77" s="20"/>
      <c r="BL77" s="22"/>
    </row>
    <row r="78" spans="1:64" x14ac:dyDescent="0.2">
      <c r="A78" s="23" t="s">
        <v>23</v>
      </c>
      <c r="B78" s="22"/>
      <c r="C78" s="35"/>
      <c r="E78" s="35"/>
      <c r="F78" s="99"/>
      <c r="G78" s="34">
        <f>+(G70-G69)+(G73-G72)+(G76-G75)</f>
        <v>0</v>
      </c>
      <c r="H78" s="22"/>
      <c r="I78" s="35"/>
      <c r="J78" s="99"/>
      <c r="K78" s="34">
        <f>+(K70-K69)+(K73-K72)+(K76-K75)</f>
        <v>0</v>
      </c>
      <c r="L78" s="22"/>
      <c r="M78" s="35"/>
      <c r="N78" s="99"/>
      <c r="O78" s="34">
        <f>+(O70-O69)+(O73-O72)+(O76-O75)</f>
        <v>81</v>
      </c>
      <c r="P78" s="100"/>
      <c r="Q78" s="35"/>
      <c r="R78" s="99"/>
      <c r="S78" s="34">
        <f>+(S70-S69)+(S73-S72)+(S76-S75)</f>
        <v>362</v>
      </c>
      <c r="T78" s="100"/>
      <c r="U78" s="35"/>
      <c r="V78" s="99"/>
      <c r="W78" s="34">
        <f>+(W70-W69)+(W73-W72)+(W76-W75)</f>
        <v>82</v>
      </c>
      <c r="X78" s="100"/>
      <c r="Y78" s="35"/>
      <c r="Z78" s="99"/>
      <c r="AA78" s="34">
        <f>+(AA70-AA69)+(AA73-AA72)+(AA76-AA75)</f>
        <v>0</v>
      </c>
      <c r="AB78" s="100"/>
      <c r="AC78" s="35"/>
      <c r="AD78" s="99"/>
      <c r="AE78" s="34">
        <f>+(AE70-AE69)+(AE73-AE72)+(AE76-AE75)</f>
        <v>0</v>
      </c>
      <c r="AF78" s="100"/>
      <c r="AG78" s="35"/>
      <c r="AH78" s="99"/>
      <c r="AI78" s="34">
        <f>+(AI70-AI69)+(AI73-AI72)+(AI76-AI75)</f>
        <v>0</v>
      </c>
      <c r="AJ78" s="100"/>
      <c r="AK78" s="35"/>
      <c r="AL78" s="99"/>
      <c r="AM78" s="34">
        <f>+(AM70-AM69)+(AM73-AM72)+(AM76-AM75)</f>
        <v>120</v>
      </c>
      <c r="AN78" s="100"/>
      <c r="AO78" s="35"/>
      <c r="AP78" s="99"/>
      <c r="AQ78" s="34">
        <f>+(AQ70-AQ69)+(AQ73-AQ72)+(AQ76-AQ75)</f>
        <v>105</v>
      </c>
      <c r="AR78" s="100"/>
      <c r="AS78" s="35"/>
      <c r="AT78" s="99"/>
      <c r="AU78" s="34">
        <f>+(AU70-AU69)+(AU73-AU72)+(AU76-AU75)</f>
        <v>82</v>
      </c>
      <c r="AV78" s="100"/>
      <c r="AW78" s="35"/>
      <c r="AX78" s="99"/>
      <c r="AY78" s="34">
        <f>+(AY70-AY69)+(AY73-AY72)+(AY76-AY75)</f>
        <v>0</v>
      </c>
      <c r="AZ78" s="100"/>
      <c r="BA78" s="35"/>
      <c r="BB78" s="99"/>
      <c r="BC78" s="34">
        <f>+(BC70-BC69)+(BC73-BC72)+(BC76-BC75)</f>
        <v>0</v>
      </c>
      <c r="BD78" s="100"/>
      <c r="BE78" s="35"/>
      <c r="BF78" s="99"/>
      <c r="BG78" s="34">
        <f>+(BG70-BG69)+(BG73-BG72)+(BG76-BG75)</f>
        <v>17</v>
      </c>
      <c r="BH78" s="100"/>
      <c r="BI78" s="35"/>
      <c r="BJ78" s="99"/>
      <c r="BK78" s="34">
        <f>+(BK70-BK69)+(BK73-BK72)+(BK76-BK75)</f>
        <v>0</v>
      </c>
      <c r="BL78" s="100"/>
    </row>
    <row r="79" spans="1:64" x14ac:dyDescent="0.2">
      <c r="A79" s="23" t="s">
        <v>22</v>
      </c>
      <c r="B79" s="22"/>
      <c r="C79" s="35"/>
      <c r="E79" s="35"/>
      <c r="F79" s="99"/>
      <c r="H79" s="22"/>
      <c r="I79" s="35"/>
      <c r="J79" s="99"/>
      <c r="L79" s="128"/>
      <c r="M79" s="35"/>
      <c r="N79" s="99"/>
      <c r="P79" s="100"/>
      <c r="Q79" s="35"/>
      <c r="R79" s="99"/>
      <c r="T79" s="100"/>
      <c r="U79" s="35"/>
      <c r="V79" s="99"/>
      <c r="X79" s="100"/>
      <c r="Y79" s="35"/>
      <c r="Z79" s="99"/>
      <c r="AB79" s="100"/>
      <c r="AC79" s="35"/>
      <c r="AD79" s="99"/>
      <c r="AF79" s="100"/>
      <c r="AG79" s="35"/>
      <c r="AH79" s="99"/>
      <c r="AJ79" s="100"/>
      <c r="AK79" s="35"/>
      <c r="AL79" s="99"/>
      <c r="AN79" s="100"/>
      <c r="AO79" s="35"/>
      <c r="AP79" s="99"/>
      <c r="AR79" s="100"/>
      <c r="AS79" s="35"/>
      <c r="AT79" s="99"/>
      <c r="AV79" s="100"/>
      <c r="AW79" s="35"/>
      <c r="AX79" s="99"/>
      <c r="AZ79" s="100"/>
      <c r="BA79" s="35"/>
      <c r="BB79" s="99"/>
      <c r="BD79" s="100"/>
      <c r="BE79" s="35"/>
      <c r="BF79" s="99"/>
      <c r="BH79" s="100"/>
      <c r="BI79" s="35"/>
      <c r="BJ79" s="99"/>
      <c r="BL79" s="100"/>
    </row>
    <row r="80" spans="1:64" x14ac:dyDescent="0.2">
      <c r="A80" s="20"/>
      <c r="B80" s="22"/>
      <c r="C80" s="35"/>
      <c r="E80" s="35"/>
      <c r="F80" s="99"/>
      <c r="H80" s="22"/>
      <c r="I80" s="35"/>
      <c r="J80" s="99"/>
      <c r="L80" s="100"/>
      <c r="M80" s="35"/>
      <c r="N80" s="99"/>
      <c r="P80" s="100"/>
      <c r="Q80" s="35"/>
      <c r="R80" s="99"/>
      <c r="T80" s="100"/>
      <c r="U80" s="35"/>
      <c r="V80" s="99"/>
      <c r="X80" s="100"/>
      <c r="Y80" s="35"/>
      <c r="Z80" s="99"/>
      <c r="AB80" s="100"/>
      <c r="AC80" s="35"/>
      <c r="AD80" s="99"/>
      <c r="AF80" s="100"/>
      <c r="AG80" s="35"/>
      <c r="AH80" s="99"/>
      <c r="AJ80" s="100"/>
      <c r="AK80" s="35"/>
      <c r="AL80" s="99"/>
      <c r="AN80" s="100"/>
      <c r="AO80" s="35"/>
      <c r="AP80" s="99"/>
      <c r="AR80" s="100"/>
      <c r="AS80" s="35"/>
      <c r="AT80" s="99"/>
      <c r="AV80" s="100"/>
      <c r="AW80" s="35"/>
      <c r="AX80" s="99"/>
      <c r="AZ80" s="100"/>
      <c r="BA80" s="35"/>
      <c r="BB80" s="99"/>
      <c r="BD80" s="100"/>
      <c r="BE80" s="35"/>
      <c r="BF80" s="99"/>
      <c r="BH80" s="100"/>
      <c r="BI80" s="35"/>
      <c r="BJ80" s="99"/>
      <c r="BL80" s="100"/>
    </row>
    <row r="81" spans="1:64" x14ac:dyDescent="0.2">
      <c r="A81" s="20" t="s">
        <v>31</v>
      </c>
      <c r="B81" s="22"/>
      <c r="C81" s="36"/>
      <c r="E81" s="36"/>
      <c r="F81" s="92" t="s">
        <v>75</v>
      </c>
      <c r="G81" s="30"/>
      <c r="H81" s="118">
        <f>+ROUND(G81/$B$330,2)</f>
        <v>0</v>
      </c>
      <c r="I81" s="36"/>
      <c r="J81" s="92" t="s">
        <v>75</v>
      </c>
      <c r="K81" s="30">
        <f>+ROUND(K62*K64*$B$330/(LOOKUP(K63,$A$299:$A$330,$B$299:$B$330)),0)</f>
        <v>822680183</v>
      </c>
      <c r="L81" s="118">
        <f>+ROUND(K81/$B$330,2)</f>
        <v>1115.17</v>
      </c>
      <c r="M81" s="36"/>
      <c r="N81" s="92" t="s">
        <v>76</v>
      </c>
      <c r="O81" s="30">
        <f>+ROUND(O62*O64*$B$330/(LOOKUP(O63,$A$299:$A$330,$B$299:$B$330)),0)</f>
        <v>929460246</v>
      </c>
      <c r="P81" s="100">
        <f>+ROUND(O81/$B$330,2)</f>
        <v>1259.9100000000001</v>
      </c>
      <c r="Q81" s="36"/>
      <c r="R81" s="92" t="s">
        <v>75</v>
      </c>
      <c r="S81" s="30">
        <f>+ROUND(S62*S64*$B$330/(LOOKUP(S63,$A$299:$A$330,$B$299:$B$330)),0)</f>
        <v>2096691664</v>
      </c>
      <c r="T81" s="100">
        <f>+ROUND(S81/$B$330,2)</f>
        <v>2842.14</v>
      </c>
      <c r="U81" s="36"/>
      <c r="V81" s="92" t="s">
        <v>75</v>
      </c>
      <c r="W81" s="30">
        <f>+ROUND(W62*W64*$B$330/(LOOKUP(W63,$A$299:$A$330,$B$299:$B$330)),0)</f>
        <v>1359207866</v>
      </c>
      <c r="X81" s="100">
        <f>+ROUND(W81/$B$330,2)</f>
        <v>1842.45</v>
      </c>
      <c r="Y81" s="36"/>
      <c r="Z81" s="92" t="s">
        <v>75</v>
      </c>
      <c r="AA81" s="30">
        <f>+ROUND(AA62*AA64*$B$330/(LOOKUP(AA63,$A$299:$A$330,$B$299:$B$330)),0)</f>
        <v>1617992286</v>
      </c>
      <c r="AB81" s="100">
        <f>+ROUND(AA81/$B$330,2)</f>
        <v>2193.2399999999998</v>
      </c>
      <c r="AC81" s="36"/>
      <c r="AD81" s="92" t="s">
        <v>76</v>
      </c>
      <c r="AE81" s="30">
        <f>+ROUND(AE62*AE64*$B$330/(LOOKUP(AE63,$A$299:$A$330,$B$299:$B$330)),0)</f>
        <v>917461025</v>
      </c>
      <c r="AF81" s="100">
        <f>+ROUND(AE81/$B$330,2)</f>
        <v>1243.6500000000001</v>
      </c>
      <c r="AG81" s="36"/>
      <c r="AH81" s="92" t="s">
        <v>75</v>
      </c>
      <c r="AI81" s="30">
        <f>+ROUND(AI62*AI64*$B$330/(LOOKUP(AI63,$A$299:$A$330,$B$299:$B$330)),0)</f>
        <v>6910808909</v>
      </c>
      <c r="AJ81" s="100">
        <f>+ROUND(AI81/$B$330,2)</f>
        <v>9367.83</v>
      </c>
      <c r="AK81" s="36"/>
      <c r="AL81" s="92" t="s">
        <v>75</v>
      </c>
      <c r="AM81" s="30">
        <f>+ROUND(AM62*AM64*$B$330/(LOOKUP(AM63,$A$299:$A$330,$B$299:$B$330)),0)</f>
        <v>3893181110</v>
      </c>
      <c r="AN81" s="100">
        <f>+ROUND(AM81/$B$330,2)</f>
        <v>5277.34</v>
      </c>
      <c r="AO81" s="36"/>
      <c r="AP81" s="92" t="s">
        <v>75</v>
      </c>
      <c r="AQ81" s="30">
        <f>+ROUND(AQ62*AQ64*$B$330/(LOOKUP(AQ63,$A$299:$A$330,$B$299:$B$330)),0)</f>
        <v>898925229</v>
      </c>
      <c r="AR81" s="100">
        <f>+ROUND(AQ81/$B$330,2)</f>
        <v>1218.52</v>
      </c>
      <c r="AS81" s="36"/>
      <c r="AT81" s="92" t="s">
        <v>75</v>
      </c>
      <c r="AU81" s="30">
        <f>+ROUND(AU62*AU64*$B$330/(LOOKUP(AU63,$A$299:$A$330,$B$299:$B$330)),0)</f>
        <v>1502471429</v>
      </c>
      <c r="AV81" s="100">
        <f>+ROUND(AU81/$B$330,2)</f>
        <v>2036.65</v>
      </c>
      <c r="AW81" s="36"/>
      <c r="AX81" s="92" t="s">
        <v>75</v>
      </c>
      <c r="AY81" s="30">
        <f>+ROUND(AY62*AY64*$B$330/(LOOKUP(AY63,$A$299:$A$330,$B$299:$B$330)),0)</f>
        <v>2827325557</v>
      </c>
      <c r="AZ81" s="100">
        <f>+ROUND(AY81/$B$330,2)</f>
        <v>3832.53</v>
      </c>
      <c r="BA81" s="36"/>
      <c r="BB81" s="92" t="s">
        <v>75</v>
      </c>
      <c r="BC81" s="30">
        <f>+ROUND(BC62*BC64*$B$330/(LOOKUP(BC63,$A$299:$A$330,$B$299:$B$330)),0)</f>
        <v>262726712</v>
      </c>
      <c r="BD81" s="100">
        <f>+ROUND(BC81/$B$330,2)</f>
        <v>356.13</v>
      </c>
      <c r="BE81" s="36"/>
      <c r="BF81" s="92" t="s">
        <v>75</v>
      </c>
      <c r="BG81" s="30">
        <f>+ROUND(BG62*BG64*$B$330/(LOOKUP(BG63,$A$299:$A$330,$B$299:$B$330)),0)</f>
        <v>1442710315</v>
      </c>
      <c r="BH81" s="100">
        <f>+ROUND(BG81/$B$330,2)</f>
        <v>1955.64</v>
      </c>
      <c r="BI81" s="36"/>
      <c r="BJ81" s="92" t="s">
        <v>76</v>
      </c>
      <c r="BK81" s="30">
        <f>+ROUND(BK62*BK64*$B$330/(LOOKUP(BK63,$A$299:$A$330,$B$299:$B$330)),0)</f>
        <v>969058440</v>
      </c>
      <c r="BL81" s="100">
        <f>+ROUND(BK81/$B$330,2)</f>
        <v>1313.59</v>
      </c>
    </row>
    <row r="82" spans="1:64" x14ac:dyDescent="0.2">
      <c r="A82" s="20"/>
      <c r="B82" s="22"/>
      <c r="C82" s="35"/>
      <c r="E82" s="35"/>
      <c r="F82" s="20"/>
      <c r="H82" s="100"/>
      <c r="I82" s="35"/>
      <c r="J82" s="99"/>
      <c r="L82" s="100"/>
      <c r="M82" s="35"/>
      <c r="N82" s="99"/>
      <c r="P82" s="100"/>
      <c r="Q82" s="35"/>
      <c r="R82" s="99"/>
      <c r="T82" s="100"/>
      <c r="U82" s="35"/>
      <c r="V82" s="99"/>
      <c r="X82" s="100"/>
      <c r="Y82" s="35"/>
      <c r="Z82" s="99"/>
      <c r="AB82" s="100"/>
      <c r="AC82" s="35"/>
      <c r="AD82" s="99"/>
      <c r="AF82" s="100"/>
      <c r="AG82" s="35"/>
      <c r="AH82" s="20"/>
      <c r="AJ82" s="100"/>
      <c r="AK82" s="35"/>
      <c r="AL82" s="20"/>
      <c r="AN82" s="100"/>
      <c r="AO82" s="35"/>
      <c r="AP82" s="20"/>
      <c r="AR82" s="100"/>
      <c r="AS82" s="35"/>
      <c r="AT82" s="20"/>
      <c r="AV82" s="100"/>
      <c r="AW82" s="35"/>
      <c r="AX82" s="20"/>
      <c r="AZ82" s="100"/>
      <c r="BA82" s="35"/>
      <c r="BB82" s="20"/>
      <c r="BD82" s="100"/>
      <c r="BE82" s="35"/>
      <c r="BF82" s="20"/>
      <c r="BH82" s="100"/>
      <c r="BI82" s="35"/>
      <c r="BJ82" s="20"/>
      <c r="BL82" s="100"/>
    </row>
    <row r="83" spans="1:64" x14ac:dyDescent="0.2">
      <c r="A83" s="20" t="s">
        <v>20</v>
      </c>
      <c r="B83" s="22"/>
      <c r="C83" s="35"/>
      <c r="E83" s="35"/>
      <c r="F83" s="20"/>
      <c r="G83" s="21">
        <f>+(G67-G66)-G78-G79</f>
        <v>0</v>
      </c>
      <c r="H83" s="119">
        <f>+G83/30</f>
        <v>0</v>
      </c>
      <c r="I83" s="35"/>
      <c r="J83" s="99"/>
      <c r="K83" s="21">
        <f>+(K67-K66)-K78-K79</f>
        <v>201</v>
      </c>
      <c r="L83" s="119">
        <f>+K83/30</f>
        <v>6.7</v>
      </c>
      <c r="M83" s="35"/>
      <c r="N83" s="99"/>
      <c r="O83" s="21">
        <f>+(O67-O66)-O78-O79</f>
        <v>486</v>
      </c>
      <c r="P83" s="119">
        <f>+O83/30</f>
        <v>16.2</v>
      </c>
      <c r="Q83" s="35"/>
      <c r="R83" s="99"/>
      <c r="S83" s="21">
        <f>+(S67-S66)-S78-S79</f>
        <v>181</v>
      </c>
      <c r="T83" s="118">
        <f>+S83/30</f>
        <v>6.0333333333333332</v>
      </c>
      <c r="U83" s="35"/>
      <c r="V83" s="99"/>
      <c r="W83" s="21">
        <f>+(W67-W66)-W78-W79</f>
        <v>380</v>
      </c>
      <c r="X83" s="119">
        <f>+W83/30</f>
        <v>12.666666666666666</v>
      </c>
      <c r="Y83" s="35"/>
      <c r="Z83" s="99"/>
      <c r="AA83" s="21">
        <f>+(AA67-AA66)-AA78-AA79</f>
        <v>224</v>
      </c>
      <c r="AB83" s="119">
        <f>+AA83/30</f>
        <v>7.4666666666666668</v>
      </c>
      <c r="AC83" s="35"/>
      <c r="AD83" s="99"/>
      <c r="AE83" s="21">
        <f>+(AE67-AE66)-AE78-AE79</f>
        <v>206</v>
      </c>
      <c r="AF83" s="119">
        <f>+AE83/30</f>
        <v>6.8666666666666663</v>
      </c>
      <c r="AG83" s="35"/>
      <c r="AH83" s="20"/>
      <c r="AI83" s="21">
        <f>+(AI67-AI66)-AI78-AI79</f>
        <v>332</v>
      </c>
      <c r="AJ83" s="119">
        <f>+AI83/30</f>
        <v>11.066666666666666</v>
      </c>
      <c r="AK83" s="35"/>
      <c r="AL83" s="20"/>
      <c r="AM83" s="21">
        <f>+(AM67-AM66)-AM78-AM79</f>
        <v>611</v>
      </c>
      <c r="AN83" s="119">
        <f>+AM83/30</f>
        <v>20.366666666666667</v>
      </c>
      <c r="AO83" s="35"/>
      <c r="AP83" s="20"/>
      <c r="AQ83" s="21">
        <f>+(AQ67-AQ66)-AQ78-AQ79</f>
        <v>92</v>
      </c>
      <c r="AR83" s="119">
        <f>+AQ83/30</f>
        <v>3.0666666666666669</v>
      </c>
      <c r="AS83" s="35"/>
      <c r="AT83" s="20"/>
      <c r="AU83" s="21">
        <f>+(AU67-AU66)-AU78-AU79</f>
        <v>352</v>
      </c>
      <c r="AV83" s="119">
        <f>+AU83/30</f>
        <v>11.733333333333333</v>
      </c>
      <c r="AW83" s="35"/>
      <c r="AX83" s="20"/>
      <c r="AY83" s="21">
        <f>+(AY67-AY66)-AY78-AY79</f>
        <v>182</v>
      </c>
      <c r="AZ83" s="119">
        <f>+AY83/30</f>
        <v>6.0666666666666664</v>
      </c>
      <c r="BA83" s="35"/>
      <c r="BB83" s="20"/>
      <c r="BC83" s="21">
        <f>+(BC67-BC66)-BC78-BC79</f>
        <v>73</v>
      </c>
      <c r="BD83" s="119">
        <f>+BC83/30</f>
        <v>2.4333333333333331</v>
      </c>
      <c r="BE83" s="35"/>
      <c r="BF83" s="20"/>
      <c r="BG83" s="21">
        <f>+(BG67-BG66)-BG78-BG79</f>
        <v>169</v>
      </c>
      <c r="BH83" s="119">
        <f>+BG83/30</f>
        <v>5.6333333333333337</v>
      </c>
      <c r="BI83" s="35"/>
      <c r="BJ83" s="20"/>
      <c r="BK83" s="21">
        <f>+(BK67-BK66)-BK78-BK79</f>
        <v>253</v>
      </c>
      <c r="BL83" s="119">
        <f>+BK83/30</f>
        <v>8.4333333333333336</v>
      </c>
    </row>
    <row r="84" spans="1:64" x14ac:dyDescent="0.2">
      <c r="A84" s="20"/>
      <c r="B84" s="22"/>
      <c r="C84" s="35"/>
      <c r="E84" s="35"/>
      <c r="F84" s="20"/>
      <c r="H84" s="100"/>
      <c r="I84" s="35"/>
      <c r="J84" s="99"/>
      <c r="L84" s="100"/>
      <c r="M84" s="35"/>
      <c r="N84" s="99"/>
      <c r="P84" s="100"/>
      <c r="Q84" s="35"/>
      <c r="R84" s="99"/>
      <c r="T84" s="100"/>
      <c r="U84" s="35"/>
      <c r="V84" s="99"/>
      <c r="X84" s="100"/>
      <c r="Y84" s="35"/>
      <c r="Z84" s="99"/>
      <c r="AB84" s="100"/>
      <c r="AC84" s="35"/>
      <c r="AD84" s="99"/>
      <c r="AF84" s="100"/>
      <c r="AG84" s="35"/>
      <c r="AH84" s="20"/>
      <c r="AJ84" s="100"/>
      <c r="AK84" s="35"/>
      <c r="AL84" s="20"/>
      <c r="AN84" s="100"/>
      <c r="AO84" s="35"/>
      <c r="AP84" s="20"/>
      <c r="AR84" s="100"/>
      <c r="AS84" s="35"/>
      <c r="AT84" s="20"/>
      <c r="AV84" s="100"/>
      <c r="AW84" s="35"/>
      <c r="AX84" s="20"/>
      <c r="AZ84" s="100"/>
      <c r="BA84" s="35"/>
      <c r="BB84" s="20"/>
      <c r="BD84" s="100"/>
      <c r="BE84" s="35"/>
      <c r="BF84" s="20"/>
      <c r="BH84" s="100"/>
      <c r="BI84" s="35"/>
      <c r="BJ84" s="20"/>
      <c r="BL84" s="100"/>
    </row>
    <row r="85" spans="1:64" x14ac:dyDescent="0.2">
      <c r="A85" s="24" t="s">
        <v>32</v>
      </c>
      <c r="B85" s="32"/>
      <c r="C85" s="36"/>
      <c r="E85" s="36"/>
      <c r="F85" s="97" t="s">
        <v>78</v>
      </c>
      <c r="G85" s="98"/>
      <c r="H85" s="101"/>
      <c r="I85" s="36"/>
      <c r="J85" s="97" t="s">
        <v>78</v>
      </c>
      <c r="K85" s="98">
        <f>+ROUND(K81/(ROUND(K83/30,2)),0)</f>
        <v>122788087</v>
      </c>
      <c r="L85" s="101"/>
      <c r="M85" s="36"/>
      <c r="N85" s="97" t="s">
        <v>79</v>
      </c>
      <c r="O85" s="98">
        <f>+ROUND(O81/(ROUND(O83/30,2)),0)</f>
        <v>57374089</v>
      </c>
      <c r="P85" s="101"/>
      <c r="Q85" s="36"/>
      <c r="R85" s="97" t="s">
        <v>78</v>
      </c>
      <c r="S85" s="98">
        <f>+ROUND(S81/(ROUND(S83/30,2)),0)</f>
        <v>347710060</v>
      </c>
      <c r="T85" s="112"/>
      <c r="U85" s="36"/>
      <c r="V85" s="97" t="s">
        <v>78</v>
      </c>
      <c r="W85" s="98">
        <f>+ROUND(W81/(ROUND(W83/30,2)),0)</f>
        <v>107277653</v>
      </c>
      <c r="X85" s="109"/>
      <c r="Y85" s="36"/>
      <c r="Z85" s="97" t="s">
        <v>78</v>
      </c>
      <c r="AA85" s="98">
        <f>+ROUND(AA81/(ROUND(AA83/30,2)),0)</f>
        <v>216598700</v>
      </c>
      <c r="AB85" s="109"/>
      <c r="AC85" s="36"/>
      <c r="AD85" s="97" t="s">
        <v>79</v>
      </c>
      <c r="AE85" s="98">
        <f>+ROUND(AE81/(ROUND(AE83/30,2)),0)</f>
        <v>133546001</v>
      </c>
      <c r="AF85" s="109"/>
      <c r="AG85" s="36"/>
      <c r="AH85" s="97" t="s">
        <v>78</v>
      </c>
      <c r="AI85" s="98">
        <f>+ROUND(AI81/(ROUND(AI83/30,2)),0)</f>
        <v>624282648</v>
      </c>
      <c r="AJ85" s="109"/>
      <c r="AK85" s="36"/>
      <c r="AL85" s="97" t="s">
        <v>78</v>
      </c>
      <c r="AM85" s="98">
        <f>+ROUND(AM81/(ROUND(AM83/30,2)),0)</f>
        <v>191123275</v>
      </c>
      <c r="AN85" s="109"/>
      <c r="AO85" s="36"/>
      <c r="AP85" s="97" t="s">
        <v>78</v>
      </c>
      <c r="AQ85" s="98">
        <f>+ROUND(AQ81/(ROUND(AQ83/30,2)),0)</f>
        <v>292809521</v>
      </c>
      <c r="AR85" s="109"/>
      <c r="AS85" s="36"/>
      <c r="AT85" s="97" t="s">
        <v>78</v>
      </c>
      <c r="AU85" s="98">
        <f>+ROUND(AU81/(ROUND(AU83/30,2)),0)</f>
        <v>128087931</v>
      </c>
      <c r="AV85" s="109"/>
      <c r="AW85" s="36"/>
      <c r="AX85" s="97" t="s">
        <v>78</v>
      </c>
      <c r="AY85" s="98">
        <f>+ROUND(AY81/(ROUND(AY83/30,2)),0)</f>
        <v>465786747</v>
      </c>
      <c r="AZ85" s="109"/>
      <c r="BA85" s="36"/>
      <c r="BB85" s="97" t="s">
        <v>78</v>
      </c>
      <c r="BC85" s="98">
        <f>+ROUND(BC81/(ROUND(BC83/30,2)),0)</f>
        <v>108117988</v>
      </c>
      <c r="BD85" s="109"/>
      <c r="BE85" s="36"/>
      <c r="BF85" s="97" t="s">
        <v>78</v>
      </c>
      <c r="BG85" s="98">
        <f>+ROUND(BG81/(ROUND(BG83/30,2)),0)</f>
        <v>256254052</v>
      </c>
      <c r="BH85" s="109"/>
      <c r="BI85" s="36"/>
      <c r="BJ85" s="97" t="s">
        <v>79</v>
      </c>
      <c r="BK85" s="98">
        <f>+ROUND(BK81/(ROUND(BK83/30,2)),0)</f>
        <v>114953552</v>
      </c>
      <c r="BL85" s="109"/>
    </row>
    <row r="86" spans="1:64" x14ac:dyDescent="0.2">
      <c r="C86" s="35"/>
      <c r="E86" s="35"/>
      <c r="F86" s="35"/>
      <c r="H86" s="35"/>
      <c r="I86" s="35"/>
      <c r="J86" s="35"/>
      <c r="L86" s="35"/>
      <c r="M86" s="35"/>
      <c r="N86" s="35"/>
      <c r="P86" s="35"/>
      <c r="Q86" s="35"/>
      <c r="R86" s="35"/>
      <c r="T86" s="35"/>
      <c r="U86" s="35"/>
      <c r="V86" s="35"/>
      <c r="X86" s="35"/>
      <c r="Y86" s="35"/>
      <c r="Z86" s="35"/>
      <c r="AB86" s="35"/>
      <c r="AC86" s="35"/>
      <c r="AD86" s="35"/>
      <c r="AF86" s="35"/>
      <c r="AG86" s="35"/>
      <c r="AH86" s="35"/>
      <c r="AJ86" s="35"/>
      <c r="AK86" s="35"/>
      <c r="AL86" s="35"/>
      <c r="AN86" s="35"/>
      <c r="AO86" s="35"/>
      <c r="AP86" s="35"/>
      <c r="AR86" s="35"/>
      <c r="AS86" s="35"/>
      <c r="AT86" s="35"/>
      <c r="AV86" s="35"/>
      <c r="AW86" s="35"/>
      <c r="AX86" s="35"/>
      <c r="AZ86" s="35"/>
      <c r="BA86" s="35"/>
      <c r="BB86" s="35"/>
      <c r="BD86" s="35"/>
      <c r="BE86" s="35"/>
      <c r="BF86" s="35"/>
      <c r="BH86" s="35"/>
      <c r="BI86" s="35"/>
      <c r="BJ86" s="35"/>
      <c r="BL86" s="35"/>
    </row>
    <row r="88" spans="1:64" x14ac:dyDescent="0.2">
      <c r="A88" s="18" t="s">
        <v>26</v>
      </c>
      <c r="B88" s="19"/>
      <c r="F88" s="91"/>
      <c r="G88" s="106" t="s">
        <v>26</v>
      </c>
      <c r="H88" s="19"/>
      <c r="J88" s="91"/>
      <c r="K88" s="279" t="s">
        <v>25</v>
      </c>
      <c r="L88" s="19"/>
      <c r="N88" s="91"/>
      <c r="O88" s="106" t="s">
        <v>26</v>
      </c>
      <c r="P88" s="19"/>
      <c r="R88" s="91"/>
      <c r="S88" s="106" t="s">
        <v>26</v>
      </c>
      <c r="T88" s="19"/>
      <c r="V88" s="91"/>
      <c r="W88" s="106" t="s">
        <v>26</v>
      </c>
      <c r="X88" s="19"/>
      <c r="Z88" s="91"/>
      <c r="AA88" s="106" t="s">
        <v>26</v>
      </c>
      <c r="AB88" s="19"/>
      <c r="AD88" s="91"/>
      <c r="AE88" s="106" t="s">
        <v>26</v>
      </c>
      <c r="AF88" s="19"/>
      <c r="AH88" s="91"/>
      <c r="AI88" s="106" t="s">
        <v>26</v>
      </c>
      <c r="AJ88" s="19"/>
      <c r="AL88" s="91"/>
      <c r="AM88" s="106" t="s">
        <v>26</v>
      </c>
      <c r="AN88" s="19"/>
      <c r="AP88" s="91"/>
      <c r="AQ88" s="106" t="s">
        <v>26</v>
      </c>
      <c r="AR88" s="19"/>
      <c r="AT88" s="91"/>
      <c r="AU88" s="106" t="s">
        <v>26</v>
      </c>
      <c r="AV88" s="19"/>
      <c r="AX88" s="91"/>
      <c r="AY88" s="106" t="s">
        <v>26</v>
      </c>
      <c r="AZ88" s="19"/>
      <c r="BB88" s="91"/>
      <c r="BC88" s="106" t="s">
        <v>26</v>
      </c>
      <c r="BD88" s="19"/>
      <c r="BF88" s="91"/>
      <c r="BG88" s="106" t="s">
        <v>26</v>
      </c>
      <c r="BH88" s="19"/>
      <c r="BJ88" s="91"/>
      <c r="BK88" s="106" t="s">
        <v>25</v>
      </c>
      <c r="BL88" s="19"/>
    </row>
    <row r="89" spans="1:64" x14ac:dyDescent="0.2">
      <c r="A89" s="20"/>
      <c r="B89" s="22"/>
      <c r="F89" s="20"/>
      <c r="H89" s="22"/>
      <c r="J89" s="20"/>
      <c r="L89" s="22"/>
      <c r="N89" s="20"/>
      <c r="P89" s="22"/>
      <c r="R89" s="20"/>
      <c r="T89" s="22"/>
      <c r="V89" s="20"/>
      <c r="X89" s="22"/>
      <c r="Z89" s="20"/>
      <c r="AB89" s="22"/>
      <c r="AD89" s="20"/>
      <c r="AF89" s="22"/>
      <c r="AH89" s="20"/>
      <c r="AJ89" s="22"/>
      <c r="AL89" s="20"/>
      <c r="AN89" s="22"/>
      <c r="AP89" s="20"/>
      <c r="AR89" s="22"/>
      <c r="AT89" s="20"/>
      <c r="AV89" s="22"/>
      <c r="AX89" s="20"/>
      <c r="AZ89" s="22"/>
      <c r="BB89" s="20"/>
      <c r="BD89" s="22"/>
      <c r="BF89" s="20"/>
      <c r="BH89" s="22"/>
      <c r="BJ89" s="20"/>
      <c r="BL89" s="22"/>
    </row>
    <row r="90" spans="1:64" x14ac:dyDescent="0.2">
      <c r="A90" s="20" t="s">
        <v>8</v>
      </c>
      <c r="B90" s="22"/>
      <c r="C90" s="77"/>
      <c r="E90" s="77"/>
      <c r="F90" s="92" t="s">
        <v>73</v>
      </c>
      <c r="G90" s="28"/>
      <c r="H90" s="93" t="s">
        <v>101</v>
      </c>
      <c r="I90" s="77"/>
      <c r="J90" s="92" t="s">
        <v>73</v>
      </c>
      <c r="K90" s="28">
        <v>383629779</v>
      </c>
      <c r="L90" s="93" t="s">
        <v>58</v>
      </c>
      <c r="M90" s="77"/>
      <c r="N90" s="92" t="s">
        <v>73</v>
      </c>
      <c r="O90" s="28">
        <v>2169034204</v>
      </c>
      <c r="P90" s="93" t="s">
        <v>58</v>
      </c>
      <c r="Q90" s="77"/>
      <c r="R90" s="92" t="s">
        <v>73</v>
      </c>
      <c r="S90" s="28">
        <v>370401360</v>
      </c>
      <c r="T90" s="93" t="s">
        <v>58</v>
      </c>
      <c r="U90" s="77"/>
      <c r="V90" s="92" t="s">
        <v>73</v>
      </c>
      <c r="W90" s="28">
        <v>442560141</v>
      </c>
      <c r="X90" s="93" t="s">
        <v>58</v>
      </c>
      <c r="Y90" s="77"/>
      <c r="Z90" s="92" t="s">
        <v>73</v>
      </c>
      <c r="AA90" s="28">
        <v>3719710055.8200002</v>
      </c>
      <c r="AB90" s="93" t="s">
        <v>58</v>
      </c>
      <c r="AC90" s="77"/>
      <c r="AD90" s="92" t="s">
        <v>73</v>
      </c>
      <c r="AE90" s="28">
        <v>1202020204.8399999</v>
      </c>
      <c r="AF90" s="93" t="s">
        <v>102</v>
      </c>
      <c r="AG90" s="77"/>
      <c r="AH90" s="92" t="s">
        <v>73</v>
      </c>
      <c r="AI90" s="28">
        <v>650701270</v>
      </c>
      <c r="AJ90" s="93" t="s">
        <v>58</v>
      </c>
      <c r="AK90" s="77"/>
      <c r="AL90" s="92" t="s">
        <v>73</v>
      </c>
      <c r="AM90" s="28">
        <v>9371570339</v>
      </c>
      <c r="AN90" s="93" t="s">
        <v>58</v>
      </c>
      <c r="AO90" s="77"/>
      <c r="AP90" s="92" t="s">
        <v>73</v>
      </c>
      <c r="AQ90" s="28">
        <v>2214929981</v>
      </c>
      <c r="AR90" s="93" t="s">
        <v>58</v>
      </c>
      <c r="AS90" s="77"/>
      <c r="AT90" s="92" t="s">
        <v>73</v>
      </c>
      <c r="AU90" s="28">
        <v>1417163512.9100001</v>
      </c>
      <c r="AV90" s="93" t="s">
        <v>58</v>
      </c>
      <c r="AW90" s="77"/>
      <c r="AX90" s="92" t="s">
        <v>73</v>
      </c>
      <c r="AY90" s="28">
        <v>1675686840</v>
      </c>
      <c r="AZ90" s="93" t="s">
        <v>58</v>
      </c>
      <c r="BA90" s="77"/>
      <c r="BB90" s="92" t="s">
        <v>73</v>
      </c>
      <c r="BC90" s="28">
        <f>115520013+71165873.4</f>
        <v>186685886.40000001</v>
      </c>
      <c r="BD90" s="93" t="s">
        <v>58</v>
      </c>
      <c r="BE90" s="77"/>
      <c r="BF90" s="92" t="s">
        <v>73</v>
      </c>
      <c r="BG90" s="28">
        <v>24381451621</v>
      </c>
      <c r="BH90" s="93" t="s">
        <v>58</v>
      </c>
      <c r="BI90" s="77"/>
      <c r="BJ90" s="92" t="s">
        <v>73</v>
      </c>
      <c r="BK90" s="28">
        <v>1348620132</v>
      </c>
      <c r="BL90" s="93" t="s">
        <v>58</v>
      </c>
    </row>
    <row r="91" spans="1:64" x14ac:dyDescent="0.2">
      <c r="A91" s="20" t="s">
        <v>10</v>
      </c>
      <c r="B91" s="22"/>
      <c r="F91" s="20"/>
      <c r="H91" s="94"/>
      <c r="J91" s="20"/>
      <c r="K91" s="21">
        <v>1997</v>
      </c>
      <c r="L91" s="94"/>
      <c r="N91" s="20"/>
      <c r="O91" s="21">
        <v>2014</v>
      </c>
      <c r="P91" s="22"/>
      <c r="R91" s="20"/>
      <c r="S91" s="21">
        <v>2015</v>
      </c>
      <c r="T91" s="22"/>
      <c r="V91" s="20"/>
      <c r="W91" s="21">
        <v>2015</v>
      </c>
      <c r="X91" s="22"/>
      <c r="Z91" s="20"/>
      <c r="AA91" s="21">
        <v>2011</v>
      </c>
      <c r="AB91" s="22"/>
      <c r="AD91" s="20"/>
      <c r="AE91" s="21">
        <v>2014</v>
      </c>
      <c r="AF91" s="22"/>
      <c r="AH91" s="20"/>
      <c r="AI91" s="21">
        <v>2007</v>
      </c>
      <c r="AJ91" s="22"/>
      <c r="AL91" s="20"/>
      <c r="AM91" s="21">
        <v>2015</v>
      </c>
      <c r="AN91" s="22"/>
      <c r="AP91" s="20"/>
      <c r="AQ91" s="21">
        <v>2012</v>
      </c>
      <c r="AR91" s="22"/>
      <c r="AT91" s="20"/>
      <c r="AU91" s="21">
        <v>2015</v>
      </c>
      <c r="AV91" s="22"/>
      <c r="AX91" s="20"/>
      <c r="AY91" s="21">
        <v>2010</v>
      </c>
      <c r="AZ91" s="22"/>
      <c r="BB91" s="20"/>
      <c r="BC91" s="21">
        <v>2013</v>
      </c>
      <c r="BD91" s="22"/>
      <c r="BF91" s="20"/>
      <c r="BG91" s="21">
        <v>2013</v>
      </c>
      <c r="BH91" s="22"/>
      <c r="BJ91" s="20"/>
      <c r="BK91" s="21">
        <v>2014</v>
      </c>
      <c r="BL91" s="22"/>
    </row>
    <row r="92" spans="1:64" x14ac:dyDescent="0.2">
      <c r="A92" s="23" t="s">
        <v>88</v>
      </c>
      <c r="B92" s="22"/>
      <c r="F92" s="20"/>
      <c r="G92" s="88">
        <v>0</v>
      </c>
      <c r="H92" s="121">
        <v>1</v>
      </c>
      <c r="J92" s="20"/>
      <c r="K92" s="88">
        <v>0.4</v>
      </c>
      <c r="L92" s="121"/>
      <c r="N92" s="20"/>
      <c r="O92" s="88">
        <v>0.99</v>
      </c>
      <c r="P92" s="22"/>
      <c r="R92" s="20"/>
      <c r="S92" s="88">
        <v>0</v>
      </c>
      <c r="T92" s="121">
        <v>1</v>
      </c>
      <c r="V92" s="20"/>
      <c r="W92" s="88">
        <v>1</v>
      </c>
      <c r="X92" s="22"/>
      <c r="Z92" s="20"/>
      <c r="AA92" s="88">
        <v>0.7</v>
      </c>
      <c r="AB92" s="22"/>
      <c r="AD92" s="20"/>
      <c r="AE92" s="88">
        <v>0</v>
      </c>
      <c r="AF92" s="121">
        <v>1</v>
      </c>
      <c r="AH92" s="20"/>
      <c r="AI92" s="88">
        <v>1</v>
      </c>
      <c r="AJ92" s="121"/>
      <c r="AL92" s="20"/>
      <c r="AM92" s="88">
        <v>0.4</v>
      </c>
      <c r="AN92" s="121"/>
      <c r="AP92" s="20"/>
      <c r="AQ92" s="88">
        <v>0.55000000000000004</v>
      </c>
      <c r="AR92" s="121"/>
      <c r="AT92" s="20"/>
      <c r="AU92" s="88">
        <v>0.7</v>
      </c>
      <c r="AV92" s="121"/>
      <c r="AX92" s="20"/>
      <c r="AY92" s="88">
        <v>0.35</v>
      </c>
      <c r="AZ92" s="121"/>
      <c r="BB92" s="20"/>
      <c r="BC92" s="88">
        <v>1</v>
      </c>
      <c r="BD92" s="121"/>
      <c r="BF92" s="20"/>
      <c r="BG92" s="88">
        <v>0.25</v>
      </c>
      <c r="BH92" s="121"/>
      <c r="BJ92" s="20"/>
      <c r="BK92" s="88">
        <v>0.4</v>
      </c>
      <c r="BL92" s="108"/>
    </row>
    <row r="93" spans="1:64" x14ac:dyDescent="0.2">
      <c r="A93" s="20"/>
      <c r="B93" s="22"/>
      <c r="F93" s="20"/>
      <c r="H93" s="22"/>
      <c r="J93" s="20"/>
      <c r="L93" s="22"/>
      <c r="N93" s="20"/>
      <c r="P93" s="22"/>
      <c r="R93" s="20"/>
      <c r="T93" s="22"/>
      <c r="V93" s="20"/>
      <c r="X93" s="22"/>
      <c r="Z93" s="20"/>
      <c r="AB93" s="22"/>
      <c r="AD93" s="20"/>
      <c r="AF93" s="22"/>
      <c r="AH93" s="20"/>
      <c r="AJ93" s="22"/>
      <c r="AL93" s="20"/>
      <c r="AN93" s="22"/>
      <c r="AP93" s="20"/>
      <c r="AR93" s="95"/>
      <c r="AT93" s="20"/>
      <c r="AV93" s="95"/>
      <c r="AX93" s="20"/>
      <c r="AZ93" s="95"/>
      <c r="BB93" s="20"/>
      <c r="BD93" s="95"/>
      <c r="BF93" s="20"/>
      <c r="BH93" s="95"/>
      <c r="BJ93" s="20"/>
      <c r="BL93" s="22"/>
    </row>
    <row r="94" spans="1:64" ht="12.75" customHeight="1" x14ac:dyDescent="0.2">
      <c r="A94" s="20" t="s">
        <v>11</v>
      </c>
      <c r="B94" s="22"/>
      <c r="F94" s="20"/>
      <c r="G94" s="29"/>
      <c r="H94" s="619" t="s">
        <v>108</v>
      </c>
      <c r="J94" s="20"/>
      <c r="K94" s="29">
        <v>35492</v>
      </c>
      <c r="L94" s="22"/>
      <c r="N94" s="20"/>
      <c r="O94" s="29">
        <v>41716</v>
      </c>
      <c r="P94" s="22"/>
      <c r="R94" s="20"/>
      <c r="S94" s="29">
        <v>41738</v>
      </c>
      <c r="T94" s="619" t="s">
        <v>95</v>
      </c>
      <c r="V94" s="20"/>
      <c r="W94" s="29">
        <v>41799</v>
      </c>
      <c r="X94" s="22"/>
      <c r="Z94" s="20"/>
      <c r="AA94" s="29">
        <v>40340</v>
      </c>
      <c r="AB94" s="22"/>
      <c r="AD94" s="20"/>
      <c r="AE94" s="29">
        <v>41799</v>
      </c>
      <c r="AF94" s="619" t="s">
        <v>103</v>
      </c>
      <c r="AH94" s="20"/>
      <c r="AI94" s="29">
        <v>38985</v>
      </c>
      <c r="AJ94" s="123"/>
      <c r="AL94" s="20"/>
      <c r="AM94" s="29">
        <v>41501</v>
      </c>
      <c r="AN94" s="619"/>
      <c r="AP94" s="20"/>
      <c r="AQ94" s="29">
        <v>40707</v>
      </c>
      <c r="AR94" s="95"/>
      <c r="AT94" s="20"/>
      <c r="AU94" s="29">
        <v>41834</v>
      </c>
      <c r="AV94" s="95"/>
      <c r="AX94" s="20"/>
      <c r="AY94" s="29">
        <v>40134</v>
      </c>
      <c r="AZ94" s="95"/>
      <c r="BB94" s="20"/>
      <c r="BC94" s="29">
        <v>41234</v>
      </c>
      <c r="BD94" s="95"/>
      <c r="BF94" s="20"/>
      <c r="BG94" s="29">
        <v>40735</v>
      </c>
      <c r="BH94" s="95"/>
      <c r="BJ94" s="20"/>
      <c r="BK94" s="29">
        <v>41506</v>
      </c>
      <c r="BL94" s="22"/>
    </row>
    <row r="95" spans="1:64" x14ac:dyDescent="0.2">
      <c r="A95" s="20" t="s">
        <v>12</v>
      </c>
      <c r="B95" s="22"/>
      <c r="F95" s="20"/>
      <c r="G95" s="29"/>
      <c r="H95" s="619"/>
      <c r="J95" s="20"/>
      <c r="K95" s="29">
        <v>35693</v>
      </c>
      <c r="L95" s="22"/>
      <c r="N95" s="20"/>
      <c r="O95" s="29">
        <v>41985</v>
      </c>
      <c r="P95" s="22"/>
      <c r="R95" s="20"/>
      <c r="S95" s="29">
        <v>42020</v>
      </c>
      <c r="T95" s="619"/>
      <c r="V95" s="20"/>
      <c r="W95" s="29">
        <v>42275</v>
      </c>
      <c r="X95" s="22"/>
      <c r="Z95" s="20"/>
      <c r="AA95" s="29">
        <v>40773</v>
      </c>
      <c r="AB95" s="22"/>
      <c r="AD95" s="20"/>
      <c r="AE95" s="29">
        <v>42002</v>
      </c>
      <c r="AF95" s="619"/>
      <c r="AH95" s="20"/>
      <c r="AI95" s="29">
        <v>39197</v>
      </c>
      <c r="AJ95" s="123"/>
      <c r="AL95" s="20"/>
      <c r="AM95" s="29">
        <v>42124</v>
      </c>
      <c r="AN95" s="619"/>
      <c r="AP95" s="20"/>
      <c r="AQ95" s="29">
        <v>41180</v>
      </c>
      <c r="AR95" s="95"/>
      <c r="AT95" s="20"/>
      <c r="AU95" s="29">
        <v>42353</v>
      </c>
      <c r="AV95" s="95"/>
      <c r="AX95" s="20"/>
      <c r="AY95" s="29">
        <v>40483</v>
      </c>
      <c r="AZ95" s="95"/>
      <c r="BB95" s="20"/>
      <c r="BC95" s="29">
        <v>41482</v>
      </c>
      <c r="BD95" s="95"/>
      <c r="BF95" s="20"/>
      <c r="BG95" s="29">
        <v>41284</v>
      </c>
      <c r="BH95" s="95"/>
      <c r="BJ95" s="20"/>
      <c r="BK95" s="29">
        <v>41759</v>
      </c>
      <c r="BL95" s="22"/>
    </row>
    <row r="96" spans="1:64" x14ac:dyDescent="0.2">
      <c r="A96" s="20"/>
      <c r="B96" s="22"/>
      <c r="F96" s="20"/>
      <c r="H96" s="619"/>
      <c r="J96" s="20"/>
      <c r="L96" s="22"/>
      <c r="N96" s="20"/>
      <c r="P96" s="22"/>
      <c r="R96" s="20"/>
      <c r="T96" s="619"/>
      <c r="V96" s="20"/>
      <c r="X96" s="22"/>
      <c r="Z96" s="20"/>
      <c r="AB96" s="22"/>
      <c r="AD96" s="20"/>
      <c r="AF96" s="619"/>
      <c r="AH96" s="20"/>
      <c r="AJ96" s="123"/>
      <c r="AL96" s="20"/>
      <c r="AN96" s="619"/>
      <c r="AP96" s="20"/>
      <c r="AR96" s="95"/>
      <c r="AT96" s="20"/>
      <c r="AV96" s="95"/>
      <c r="AX96" s="20"/>
      <c r="AZ96" s="95"/>
      <c r="BB96" s="20"/>
      <c r="BD96" s="95"/>
      <c r="BF96" s="20"/>
      <c r="BH96" s="95"/>
      <c r="BJ96" s="20"/>
      <c r="BL96" s="95"/>
    </row>
    <row r="97" spans="1:64" x14ac:dyDescent="0.2">
      <c r="A97" s="20" t="s">
        <v>13</v>
      </c>
      <c r="B97" s="22"/>
      <c r="F97" s="20"/>
      <c r="G97" s="29"/>
      <c r="H97" s="619"/>
      <c r="J97" s="20"/>
      <c r="K97" s="29"/>
      <c r="L97" s="22"/>
      <c r="N97" s="20"/>
      <c r="O97" s="29"/>
      <c r="P97" s="22"/>
      <c r="R97" s="20"/>
      <c r="S97" s="29">
        <v>41758</v>
      </c>
      <c r="T97" s="619"/>
      <c r="V97" s="20"/>
      <c r="W97" s="29">
        <v>41974</v>
      </c>
      <c r="X97" s="22"/>
      <c r="Z97" s="20"/>
      <c r="AA97" s="29"/>
      <c r="AB97" s="22"/>
      <c r="AD97" s="20"/>
      <c r="AE97" s="29"/>
      <c r="AF97" s="619"/>
      <c r="AH97" s="20"/>
      <c r="AI97" s="29"/>
      <c r="AJ97" s="123"/>
      <c r="AL97" s="20"/>
      <c r="AM97" s="29"/>
      <c r="AN97" s="619"/>
      <c r="AP97" s="20"/>
      <c r="AQ97" s="29">
        <v>40877</v>
      </c>
      <c r="AR97" s="95"/>
      <c r="AT97" s="20"/>
      <c r="AU97" s="29">
        <v>42075</v>
      </c>
      <c r="AV97" s="95"/>
      <c r="AX97" s="20"/>
      <c r="AY97" s="29"/>
      <c r="AZ97" s="95"/>
      <c r="BB97" s="20"/>
      <c r="BC97" s="29">
        <v>41285</v>
      </c>
      <c r="BD97" s="95"/>
      <c r="BF97" s="20"/>
      <c r="BG97" s="29"/>
      <c r="BH97" s="95"/>
      <c r="BJ97" s="20"/>
      <c r="BK97" s="29"/>
      <c r="BL97" s="95"/>
    </row>
    <row r="98" spans="1:64" x14ac:dyDescent="0.2">
      <c r="A98" s="20" t="s">
        <v>14</v>
      </c>
      <c r="B98" s="22"/>
      <c r="F98" s="20"/>
      <c r="G98" s="29"/>
      <c r="H98" s="619"/>
      <c r="J98" s="20"/>
      <c r="K98" s="29"/>
      <c r="L98" s="22"/>
      <c r="N98" s="20"/>
      <c r="O98" s="29"/>
      <c r="P98" s="22"/>
      <c r="R98" s="20"/>
      <c r="S98" s="29">
        <v>41982</v>
      </c>
      <c r="T98" s="619"/>
      <c r="V98" s="20"/>
      <c r="W98" s="29">
        <v>42030</v>
      </c>
      <c r="X98" s="22"/>
      <c r="Z98" s="20"/>
      <c r="AA98" s="29"/>
      <c r="AB98" s="22"/>
      <c r="AD98" s="20"/>
      <c r="AE98" s="29"/>
      <c r="AF98" s="619"/>
      <c r="AH98" s="20"/>
      <c r="AI98" s="29"/>
      <c r="AJ98" s="123"/>
      <c r="AL98" s="20"/>
      <c r="AM98" s="29"/>
      <c r="AN98" s="619"/>
      <c r="AP98" s="20"/>
      <c r="AQ98" s="29">
        <v>40892</v>
      </c>
      <c r="AR98" s="95"/>
      <c r="AT98" s="20"/>
      <c r="AU98" s="29">
        <v>42157</v>
      </c>
      <c r="AV98" s="95"/>
      <c r="AX98" s="20"/>
      <c r="AY98" s="29"/>
      <c r="AZ98" s="95"/>
      <c r="BB98" s="20"/>
      <c r="BC98" s="29">
        <v>41443</v>
      </c>
      <c r="BD98" s="95"/>
      <c r="BF98" s="20"/>
      <c r="BG98" s="29"/>
      <c r="BH98" s="95"/>
      <c r="BJ98" s="20"/>
      <c r="BK98" s="29"/>
      <c r="BL98" s="95"/>
    </row>
    <row r="99" spans="1:64" x14ac:dyDescent="0.2">
      <c r="A99" s="20"/>
      <c r="B99" s="22"/>
      <c r="F99" s="20"/>
      <c r="H99" s="619"/>
      <c r="J99" s="20"/>
      <c r="L99" s="22"/>
      <c r="N99" s="20"/>
      <c r="P99" s="22"/>
      <c r="R99" s="20"/>
      <c r="T99" s="619"/>
      <c r="V99" s="20"/>
      <c r="X99" s="22"/>
      <c r="Z99" s="20"/>
      <c r="AB99" s="22"/>
      <c r="AD99" s="20"/>
      <c r="AF99" s="619"/>
      <c r="AH99" s="20"/>
      <c r="AJ99" s="123"/>
      <c r="AL99" s="20"/>
      <c r="AN99" s="619"/>
      <c r="AP99" s="20"/>
      <c r="AR99" s="95"/>
      <c r="AT99" s="20"/>
      <c r="AV99" s="95"/>
      <c r="AX99" s="20"/>
      <c r="AZ99" s="95"/>
      <c r="BB99" s="20"/>
      <c r="BD99" s="95"/>
      <c r="BF99" s="20"/>
      <c r="BH99" s="95"/>
      <c r="BJ99" s="20"/>
      <c r="BL99" s="95"/>
    </row>
    <row r="100" spans="1:64" x14ac:dyDescent="0.2">
      <c r="A100" s="20" t="s">
        <v>15</v>
      </c>
      <c r="B100" s="22"/>
      <c r="F100" s="20"/>
      <c r="H100" s="619"/>
      <c r="J100" s="20"/>
      <c r="L100" s="22"/>
      <c r="N100" s="20"/>
      <c r="P100" s="22"/>
      <c r="R100" s="20"/>
      <c r="T100" s="619"/>
      <c r="V100" s="20"/>
      <c r="W100" s="29">
        <v>42038</v>
      </c>
      <c r="X100" s="22"/>
      <c r="Z100" s="20"/>
      <c r="AA100" s="29"/>
      <c r="AB100" s="22"/>
      <c r="AD100" s="20"/>
      <c r="AE100" s="29"/>
      <c r="AF100" s="619"/>
      <c r="AH100" s="20"/>
      <c r="AI100" s="29"/>
      <c r="AJ100" s="123"/>
      <c r="AL100" s="20"/>
      <c r="AM100" s="29"/>
      <c r="AN100" s="619"/>
      <c r="AP100" s="20"/>
      <c r="AQ100" s="29">
        <v>41075</v>
      </c>
      <c r="AR100" s="95"/>
      <c r="AT100" s="20"/>
      <c r="AU100" s="29"/>
      <c r="AV100" s="95"/>
      <c r="AX100" s="20"/>
      <c r="AY100" s="29"/>
      <c r="AZ100" s="95"/>
      <c r="BB100" s="20"/>
      <c r="BC100" s="29"/>
      <c r="BD100" s="95"/>
      <c r="BF100" s="20"/>
      <c r="BG100" s="29"/>
      <c r="BH100" s="95"/>
      <c r="BJ100" s="20"/>
      <c r="BK100" s="29"/>
      <c r="BL100" s="95"/>
    </row>
    <row r="101" spans="1:64" x14ac:dyDescent="0.2">
      <c r="A101" s="20" t="s">
        <v>16</v>
      </c>
      <c r="B101" s="22"/>
      <c r="F101" s="20"/>
      <c r="H101" s="619"/>
      <c r="J101" s="20"/>
      <c r="L101" s="22"/>
      <c r="N101" s="20"/>
      <c r="P101" s="22"/>
      <c r="R101" s="20"/>
      <c r="T101" s="619"/>
      <c r="V101" s="20"/>
      <c r="W101" s="29">
        <v>42234</v>
      </c>
      <c r="X101" s="22"/>
      <c r="Z101" s="20"/>
      <c r="AA101" s="29"/>
      <c r="AB101" s="22"/>
      <c r="AD101" s="20"/>
      <c r="AE101" s="29"/>
      <c r="AF101" s="619"/>
      <c r="AH101" s="20"/>
      <c r="AI101" s="29"/>
      <c r="AJ101" s="123"/>
      <c r="AL101" s="20"/>
      <c r="AM101" s="29"/>
      <c r="AN101" s="619"/>
      <c r="AP101" s="20"/>
      <c r="AQ101" s="29">
        <v>41168</v>
      </c>
      <c r="AR101" s="95"/>
      <c r="AT101" s="20"/>
      <c r="AU101" s="29"/>
      <c r="AV101" s="95"/>
      <c r="AX101" s="20"/>
      <c r="AY101" s="29"/>
      <c r="AZ101" s="95"/>
      <c r="BB101" s="20"/>
      <c r="BC101" s="29"/>
      <c r="BD101" s="95"/>
      <c r="BF101" s="20"/>
      <c r="BG101" s="29"/>
      <c r="BH101" s="95"/>
      <c r="BJ101" s="20"/>
      <c r="BK101" s="29"/>
      <c r="BL101" s="95"/>
    </row>
    <row r="102" spans="1:64" x14ac:dyDescent="0.2">
      <c r="A102" s="20"/>
      <c r="B102" s="22"/>
      <c r="F102" s="20"/>
      <c r="H102" s="619"/>
      <c r="J102" s="20"/>
      <c r="L102" s="22"/>
      <c r="N102" s="20"/>
      <c r="P102" s="22"/>
      <c r="R102" s="20"/>
      <c r="T102" s="619"/>
      <c r="V102" s="20"/>
      <c r="W102" s="29"/>
      <c r="X102" s="22"/>
      <c r="Z102" s="20"/>
      <c r="AA102" s="29"/>
      <c r="AB102" s="22"/>
      <c r="AD102" s="20"/>
      <c r="AE102" s="29"/>
      <c r="AF102" s="619"/>
      <c r="AH102" s="20"/>
      <c r="AI102" s="29"/>
      <c r="AJ102" s="123"/>
      <c r="AL102" s="20"/>
      <c r="AM102" s="29"/>
      <c r="AN102" s="619"/>
      <c r="AP102" s="20"/>
      <c r="AQ102" s="29"/>
      <c r="AR102" s="95"/>
      <c r="AT102" s="20"/>
      <c r="AU102" s="29"/>
      <c r="AV102" s="95"/>
      <c r="AX102" s="20"/>
      <c r="AY102" s="29"/>
      <c r="AZ102" s="95"/>
      <c r="BB102" s="20"/>
      <c r="BC102" s="29"/>
      <c r="BD102" s="95"/>
      <c r="BF102" s="20"/>
      <c r="BG102" s="29"/>
      <c r="BH102" s="95"/>
      <c r="BJ102" s="20"/>
      <c r="BK102" s="29"/>
      <c r="BL102" s="95"/>
    </row>
    <row r="103" spans="1:64" x14ac:dyDescent="0.2">
      <c r="A103" s="20" t="s">
        <v>17</v>
      </c>
      <c r="B103" s="22"/>
      <c r="F103" s="20"/>
      <c r="H103" s="619"/>
      <c r="J103" s="20"/>
      <c r="L103" s="22"/>
      <c r="N103" s="20"/>
      <c r="P103" s="22"/>
      <c r="R103" s="20"/>
      <c r="T103" s="619"/>
      <c r="V103" s="20"/>
      <c r="W103" s="29"/>
      <c r="X103" s="22"/>
      <c r="Z103" s="20"/>
      <c r="AA103" s="29"/>
      <c r="AB103" s="22"/>
      <c r="AD103" s="20"/>
      <c r="AE103" s="29"/>
      <c r="AF103" s="619"/>
      <c r="AH103" s="20"/>
      <c r="AI103" s="29"/>
      <c r="AJ103" s="123"/>
      <c r="AL103" s="20"/>
      <c r="AM103" s="29"/>
      <c r="AN103" s="619"/>
      <c r="AP103" s="20"/>
      <c r="AQ103" s="29"/>
      <c r="AR103" s="95"/>
      <c r="AT103" s="20"/>
      <c r="AU103" s="29"/>
      <c r="AV103" s="95"/>
      <c r="AX103" s="20"/>
      <c r="AY103" s="29"/>
      <c r="AZ103" s="95"/>
      <c r="BB103" s="20"/>
      <c r="BC103" s="29"/>
      <c r="BD103" s="95"/>
      <c r="BF103" s="20"/>
      <c r="BG103" s="29"/>
      <c r="BH103" s="95"/>
      <c r="BJ103" s="20"/>
      <c r="BK103" s="29"/>
      <c r="BL103" s="95"/>
    </row>
    <row r="104" spans="1:64" x14ac:dyDescent="0.2">
      <c r="A104" s="20" t="s">
        <v>18</v>
      </c>
      <c r="B104" s="22"/>
      <c r="F104" s="20"/>
      <c r="H104" s="619"/>
      <c r="J104" s="20"/>
      <c r="L104" s="22"/>
      <c r="N104" s="20"/>
      <c r="P104" s="22"/>
      <c r="R104" s="20"/>
      <c r="T104" s="619"/>
      <c r="V104" s="20"/>
      <c r="W104" s="29"/>
      <c r="X104" s="22"/>
      <c r="Z104" s="20"/>
      <c r="AA104" s="29"/>
      <c r="AB104" s="22"/>
      <c r="AD104" s="20"/>
      <c r="AE104" s="29"/>
      <c r="AF104" s="619"/>
      <c r="AH104" s="20"/>
      <c r="AI104" s="29"/>
      <c r="AJ104" s="123"/>
      <c r="AL104" s="20"/>
      <c r="AM104" s="29"/>
      <c r="AN104" s="619"/>
      <c r="AP104" s="20"/>
      <c r="AQ104" s="29"/>
      <c r="AR104" s="95"/>
      <c r="AT104" s="20"/>
      <c r="AU104" s="29"/>
      <c r="AV104" s="95"/>
      <c r="AX104" s="20"/>
      <c r="AY104" s="29"/>
      <c r="AZ104" s="95"/>
      <c r="BB104" s="20"/>
      <c r="BC104" s="29"/>
      <c r="BD104" s="95"/>
      <c r="BF104" s="20"/>
      <c r="BG104" s="29"/>
      <c r="BH104" s="95"/>
      <c r="BJ104" s="20"/>
      <c r="BK104" s="29"/>
      <c r="BL104" s="95"/>
    </row>
    <row r="105" spans="1:64" x14ac:dyDescent="0.2">
      <c r="A105" s="20"/>
      <c r="B105" s="22"/>
      <c r="F105" s="20"/>
      <c r="H105" s="619"/>
      <c r="J105" s="20"/>
      <c r="L105" s="22"/>
      <c r="N105" s="20"/>
      <c r="P105" s="22"/>
      <c r="R105" s="20"/>
      <c r="T105" s="619"/>
      <c r="V105" s="20"/>
      <c r="W105" s="29"/>
      <c r="X105" s="22"/>
      <c r="Z105" s="20"/>
      <c r="AA105" s="29"/>
      <c r="AB105" s="22"/>
      <c r="AD105" s="20"/>
      <c r="AE105" s="29"/>
      <c r="AF105" s="619"/>
      <c r="AH105" s="20"/>
      <c r="AI105" s="29"/>
      <c r="AJ105" s="123"/>
      <c r="AL105" s="20"/>
      <c r="AM105" s="29"/>
      <c r="AN105" s="123"/>
      <c r="AP105" s="20"/>
      <c r="AQ105" s="29"/>
      <c r="AR105" s="95"/>
      <c r="AT105" s="20"/>
      <c r="AU105" s="29"/>
      <c r="AV105" s="95"/>
      <c r="AX105" s="20"/>
      <c r="AY105" s="29"/>
      <c r="AZ105" s="95"/>
      <c r="BB105" s="20"/>
      <c r="BC105" s="29"/>
      <c r="BD105" s="95"/>
      <c r="BF105" s="20"/>
      <c r="BG105" s="29"/>
      <c r="BH105" s="95"/>
      <c r="BJ105" s="20"/>
      <c r="BK105" s="29"/>
      <c r="BL105" s="95"/>
    </row>
    <row r="106" spans="1:64" x14ac:dyDescent="0.2">
      <c r="A106" s="23" t="s">
        <v>69</v>
      </c>
      <c r="B106" s="22"/>
      <c r="F106" s="20"/>
      <c r="H106" s="619"/>
      <c r="J106" s="20"/>
      <c r="L106" s="22"/>
      <c r="N106" s="20"/>
      <c r="P106" s="100"/>
      <c r="R106" s="20"/>
      <c r="T106" s="619"/>
      <c r="V106" s="20"/>
      <c r="W106" s="29"/>
      <c r="X106" s="100"/>
      <c r="Z106" s="20"/>
      <c r="AA106" s="29"/>
      <c r="AB106" s="100"/>
      <c r="AD106" s="20"/>
      <c r="AE106" s="29"/>
      <c r="AF106" s="619"/>
      <c r="AH106" s="20"/>
      <c r="AI106" s="29"/>
      <c r="AJ106" s="123"/>
      <c r="AL106" s="20"/>
      <c r="AM106" s="29"/>
      <c r="AN106" s="123"/>
      <c r="AP106" s="20"/>
      <c r="AQ106" s="29"/>
      <c r="AR106" s="95"/>
      <c r="AT106" s="20"/>
      <c r="AU106" s="29"/>
      <c r="AV106" s="95"/>
      <c r="AX106" s="20"/>
      <c r="AY106" s="29"/>
      <c r="AZ106" s="95"/>
      <c r="BB106" s="20"/>
      <c r="BC106" s="29"/>
      <c r="BD106" s="95"/>
      <c r="BF106" s="20"/>
      <c r="BG106" s="29"/>
      <c r="BH106" s="95"/>
      <c r="BJ106" s="20"/>
      <c r="BK106" s="29"/>
      <c r="BL106" s="95"/>
    </row>
    <row r="107" spans="1:64" x14ac:dyDescent="0.2">
      <c r="A107" s="23" t="s">
        <v>70</v>
      </c>
      <c r="B107" s="22"/>
      <c r="F107" s="20"/>
      <c r="G107" s="27"/>
      <c r="H107" s="619"/>
      <c r="J107" s="20"/>
      <c r="K107" s="27"/>
      <c r="L107" s="22"/>
      <c r="N107" s="20"/>
      <c r="O107" s="27"/>
      <c r="P107" s="100"/>
      <c r="R107" s="20"/>
      <c r="S107" s="27"/>
      <c r="T107" s="619"/>
      <c r="V107" s="20"/>
      <c r="W107" s="29"/>
      <c r="X107" s="100"/>
      <c r="Z107" s="20"/>
      <c r="AA107" s="29"/>
      <c r="AB107" s="100"/>
      <c r="AD107" s="20"/>
      <c r="AE107" s="29"/>
      <c r="AF107" s="619"/>
      <c r="AH107" s="20"/>
      <c r="AI107" s="29"/>
      <c r="AJ107" s="123"/>
      <c r="AL107" s="20"/>
      <c r="AM107" s="29"/>
      <c r="AN107" s="123"/>
      <c r="AP107" s="20"/>
      <c r="AQ107" s="29"/>
      <c r="AR107" s="95"/>
      <c r="AT107" s="20"/>
      <c r="AU107" s="29"/>
      <c r="AV107" s="95"/>
      <c r="AX107" s="20"/>
      <c r="AY107" s="29"/>
      <c r="AZ107" s="95"/>
      <c r="BB107" s="20"/>
      <c r="BC107" s="29"/>
      <c r="BD107" s="95"/>
      <c r="BF107" s="20"/>
      <c r="BG107" s="29"/>
      <c r="BH107" s="95"/>
      <c r="BJ107" s="20"/>
      <c r="BK107" s="29"/>
      <c r="BL107" s="95"/>
    </row>
    <row r="108" spans="1:64" x14ac:dyDescent="0.2">
      <c r="B108" s="22"/>
      <c r="F108" s="20"/>
      <c r="H108" s="100"/>
      <c r="J108" s="20"/>
      <c r="L108" s="100"/>
      <c r="N108" s="20"/>
      <c r="P108" s="100"/>
      <c r="R108" s="20"/>
      <c r="T108" s="100"/>
      <c r="V108" s="20"/>
      <c r="X108" s="100"/>
      <c r="Z108" s="20"/>
      <c r="AB108" s="100"/>
      <c r="AD108" s="20"/>
      <c r="AF108" s="100"/>
      <c r="AH108" s="20"/>
      <c r="AJ108" s="100"/>
      <c r="AL108" s="20"/>
      <c r="AN108" s="100"/>
      <c r="AP108" s="20"/>
      <c r="AR108" s="100"/>
      <c r="AT108" s="20"/>
      <c r="AV108" s="100"/>
      <c r="AX108" s="20"/>
      <c r="AZ108" s="100"/>
      <c r="BB108" s="20"/>
      <c r="BD108" s="100"/>
      <c r="BF108" s="20"/>
      <c r="BH108" s="100"/>
      <c r="BJ108" s="20"/>
      <c r="BL108" s="100"/>
    </row>
    <row r="109" spans="1:64" x14ac:dyDescent="0.2">
      <c r="A109" s="23" t="s">
        <v>23</v>
      </c>
      <c r="B109" s="22"/>
      <c r="C109" s="35"/>
      <c r="E109" s="35"/>
      <c r="F109" s="99"/>
      <c r="G109" s="34">
        <f>+(G98-G97)+(G101-G100)+(G104-G103)</f>
        <v>0</v>
      </c>
      <c r="H109" s="100"/>
      <c r="I109" s="35"/>
      <c r="J109" s="99"/>
      <c r="K109" s="34">
        <f>+(K98-K97)+(K101-K100)+(K104-K103)</f>
        <v>0</v>
      </c>
      <c r="L109" s="100"/>
      <c r="M109" s="35"/>
      <c r="N109" s="99"/>
      <c r="O109" s="34">
        <f>+(O98-O97)+(O101-O100)+(O104-O103)</f>
        <v>0</v>
      </c>
      <c r="P109" s="100"/>
      <c r="Q109" s="35"/>
      <c r="R109" s="99"/>
      <c r="S109" s="34">
        <f>+(S98-S97)+(S101-S100)+(S104-S103)+(S107-S106)</f>
        <v>224</v>
      </c>
      <c r="T109" s="100"/>
      <c r="U109" s="35"/>
      <c r="V109" s="99"/>
      <c r="W109" s="34">
        <f>+(W98-W97)+(W101-W100)+(W104-W103)</f>
        <v>252</v>
      </c>
      <c r="X109" s="100"/>
      <c r="Y109" s="35"/>
      <c r="Z109" s="99"/>
      <c r="AA109" s="34">
        <f>+(AA98-AA97)+(AA101-AA100)+(AA104-AA103)+(AA107-AA106)</f>
        <v>0</v>
      </c>
      <c r="AB109" s="100"/>
      <c r="AC109" s="35"/>
      <c r="AD109" s="99"/>
      <c r="AE109" s="34">
        <f>+(AE98-AE97)+(AE101-AE100)+(AE104-AE103)+(AE107-AE106)</f>
        <v>0</v>
      </c>
      <c r="AF109" s="100"/>
      <c r="AG109" s="35"/>
      <c r="AH109" s="99"/>
      <c r="AI109" s="34">
        <f>+(AI98-AI97)+(AI101-AI100)+(AI104-AI103)+(AI107-AI106)</f>
        <v>0</v>
      </c>
      <c r="AJ109" s="100"/>
      <c r="AK109" s="35"/>
      <c r="AL109" s="99"/>
      <c r="AM109" s="34">
        <f>+(AM98-AM97)+(AM101-AM100)+(AM104-AM103)+(AM107-AM106)</f>
        <v>0</v>
      </c>
      <c r="AN109" s="100"/>
      <c r="AO109" s="35"/>
      <c r="AP109" s="99"/>
      <c r="AQ109" s="34">
        <f>+(AQ98-AQ97)+(AQ101-AQ100)+(AQ104-AQ103)+(AQ107-AQ106)</f>
        <v>108</v>
      </c>
      <c r="AR109" s="100"/>
      <c r="AS109" s="35"/>
      <c r="AT109" s="99"/>
      <c r="AU109" s="34">
        <f>+(AU98-AU97)+(AU101-AU100)+(AU104-AU103)+(AU107-AU106)</f>
        <v>82</v>
      </c>
      <c r="AV109" s="100"/>
      <c r="AW109" s="35"/>
      <c r="AX109" s="99"/>
      <c r="AY109" s="34">
        <f>+(AY98-AY97)+(AY101-AY100)+(AY104-AY103)+(AY107-AY106)</f>
        <v>0</v>
      </c>
      <c r="AZ109" s="100"/>
      <c r="BA109" s="35"/>
      <c r="BB109" s="99"/>
      <c r="BC109" s="34">
        <f>+(BC98-BC97)+(BC101-BC100)+(BC104-BC103)+(BC107-BC106)</f>
        <v>158</v>
      </c>
      <c r="BD109" s="100"/>
      <c r="BE109" s="35"/>
      <c r="BF109" s="99"/>
      <c r="BG109" s="34">
        <f>+(BG98-BG97)+(BG101-BG100)+(BG104-BG103)+(BG107-BG106)</f>
        <v>0</v>
      </c>
      <c r="BH109" s="100"/>
      <c r="BI109" s="35"/>
      <c r="BJ109" s="99"/>
      <c r="BK109" s="34">
        <f>+(BK98-BK97)+(BK101-BK100)+(BK104-BK103)+(BK107-BK106)</f>
        <v>0</v>
      </c>
      <c r="BL109" s="100"/>
    </row>
    <row r="110" spans="1:64" x14ac:dyDescent="0.2">
      <c r="A110" s="23" t="s">
        <v>22</v>
      </c>
      <c r="B110" s="22"/>
      <c r="C110" s="35"/>
      <c r="E110" s="35"/>
      <c r="F110" s="99"/>
      <c r="H110" s="100"/>
      <c r="I110" s="35"/>
      <c r="J110" s="99"/>
      <c r="L110" s="100"/>
      <c r="M110" s="35"/>
      <c r="N110" s="99"/>
      <c r="P110" s="100"/>
      <c r="Q110" s="35"/>
      <c r="R110" s="99"/>
      <c r="T110" s="100"/>
      <c r="U110" s="35"/>
      <c r="V110" s="99"/>
      <c r="X110" s="100"/>
      <c r="Y110" s="35"/>
      <c r="Z110" s="99"/>
      <c r="AB110" s="100"/>
      <c r="AC110" s="35"/>
      <c r="AD110" s="99"/>
      <c r="AF110" s="100"/>
      <c r="AG110" s="35"/>
      <c r="AH110" s="99"/>
      <c r="AJ110" s="100"/>
      <c r="AK110" s="35"/>
      <c r="AL110" s="99"/>
      <c r="AN110" s="100"/>
      <c r="AO110" s="35"/>
      <c r="AP110" s="99"/>
      <c r="AR110" s="100"/>
      <c r="AS110" s="35"/>
      <c r="AT110" s="99"/>
      <c r="AV110" s="100"/>
      <c r="AW110" s="35"/>
      <c r="AX110" s="99"/>
      <c r="AZ110" s="100"/>
      <c r="BA110" s="35"/>
      <c r="BB110" s="99"/>
      <c r="BD110" s="100"/>
      <c r="BE110" s="35"/>
      <c r="BF110" s="99"/>
      <c r="BH110" s="100"/>
      <c r="BI110" s="35"/>
      <c r="BJ110" s="99"/>
      <c r="BL110" s="100"/>
    </row>
    <row r="111" spans="1:64" x14ac:dyDescent="0.2">
      <c r="A111" s="20"/>
      <c r="B111" s="22"/>
      <c r="C111" s="35"/>
      <c r="E111" s="35"/>
      <c r="F111" s="99"/>
      <c r="H111" s="100"/>
      <c r="I111" s="35"/>
      <c r="J111" s="99"/>
      <c r="L111" s="100"/>
      <c r="M111" s="35"/>
      <c r="N111" s="99"/>
      <c r="P111" s="100"/>
      <c r="Q111" s="35"/>
      <c r="R111" s="99"/>
      <c r="T111" s="100"/>
      <c r="U111" s="35"/>
      <c r="V111" s="99"/>
      <c r="X111" s="100"/>
      <c r="Y111" s="35"/>
      <c r="Z111" s="99"/>
      <c r="AB111" s="100"/>
      <c r="AC111" s="35"/>
      <c r="AD111" s="99"/>
      <c r="AF111" s="100"/>
      <c r="AG111" s="35"/>
      <c r="AH111" s="99"/>
      <c r="AJ111" s="100"/>
      <c r="AK111" s="35"/>
      <c r="AL111" s="99"/>
      <c r="AN111" s="100"/>
      <c r="AO111" s="35"/>
      <c r="AP111" s="99"/>
      <c r="AR111" s="100"/>
      <c r="AS111" s="35"/>
      <c r="AT111" s="99"/>
      <c r="AV111" s="100"/>
      <c r="AW111" s="35"/>
      <c r="AX111" s="99"/>
      <c r="AZ111" s="100"/>
      <c r="BA111" s="35"/>
      <c r="BB111" s="99"/>
      <c r="BD111" s="100"/>
      <c r="BE111" s="35"/>
      <c r="BF111" s="99"/>
      <c r="BH111" s="100"/>
      <c r="BI111" s="35"/>
      <c r="BJ111" s="99"/>
      <c r="BL111" s="100"/>
    </row>
    <row r="112" spans="1:64" x14ac:dyDescent="0.2">
      <c r="A112" s="20" t="s">
        <v>33</v>
      </c>
      <c r="B112" s="22"/>
      <c r="C112" s="36"/>
      <c r="E112" s="36"/>
      <c r="F112" s="92" t="s">
        <v>75</v>
      </c>
      <c r="G112" s="30"/>
      <c r="H112" s="100">
        <f>+ROUND(G112/$B$330,2)</f>
        <v>0</v>
      </c>
      <c r="I112" s="36"/>
      <c r="J112" s="92" t="s">
        <v>76</v>
      </c>
      <c r="K112" s="30">
        <f>+ROUND(K90*K92*$B$330/(LOOKUP(K91,$A$299:$A$330,$B$299:$B$330)),0)</f>
        <v>658144146</v>
      </c>
      <c r="L112" s="100">
        <f>+ROUND(K112/$B$330,2)</f>
        <v>892.14</v>
      </c>
      <c r="M112" s="36"/>
      <c r="N112" s="92" t="s">
        <v>76</v>
      </c>
      <c r="O112" s="30">
        <f>+ROUND(O90*O92*$B$330/(LOOKUP(O91,$A$299:$A$330,$B$299:$B$330)),0)</f>
        <v>2571642974</v>
      </c>
      <c r="P112" s="100">
        <f>+ROUND(O112/$B$330,2)</f>
        <v>3485.95</v>
      </c>
      <c r="Q112" s="36"/>
      <c r="R112" s="92" t="s">
        <v>75</v>
      </c>
      <c r="S112" s="30">
        <f>+ROUND(S90*S92*$B$330/(LOOKUP(S91,$A$299:$A$330,$B$299:$B$330)),0)</f>
        <v>0</v>
      </c>
      <c r="T112" s="100">
        <f>+ROUND(S112/$B$330,2)</f>
        <v>0</v>
      </c>
      <c r="U112" s="36"/>
      <c r="V112" s="92" t="s">
        <v>75</v>
      </c>
      <c r="W112" s="30">
        <f>+ROUND(W90*W92*$B$330/(LOOKUP(W91,$A$299:$A$330,$B$299:$B$330)),0)</f>
        <v>506687576</v>
      </c>
      <c r="X112" s="100">
        <f>+ROUND(W112/$B$330,2)</f>
        <v>686.83</v>
      </c>
      <c r="Y112" s="36"/>
      <c r="Z112" s="92" t="s">
        <v>75</v>
      </c>
      <c r="AA112" s="30">
        <f>+ROUND(AA90*AA92*$B$330/(LOOKUP(AA91,$A$299:$A$330,$B$299:$B$330)),0)</f>
        <v>3586380396</v>
      </c>
      <c r="AB112" s="100">
        <f>+ROUND(AA112/$B$330,2)</f>
        <v>4861.46</v>
      </c>
      <c r="AC112" s="36"/>
      <c r="AD112" s="92" t="s">
        <v>76</v>
      </c>
      <c r="AE112" s="30">
        <f>+ROUND(AE90*AE92*$B$330/(LOOKUP(AE91,$A$299:$A$330,$B$299:$B$330)),0)</f>
        <v>0</v>
      </c>
      <c r="AF112" s="100">
        <f>+ROUND(AE112/$B$330,2)</f>
        <v>0</v>
      </c>
      <c r="AG112" s="36"/>
      <c r="AH112" s="92" t="s">
        <v>75</v>
      </c>
      <c r="AI112" s="30">
        <f>+ROUND(AI90*AI92*$B$330/(LOOKUP(AI91,$A$299:$A$330,$B$299:$B$330)),0)</f>
        <v>1106832808</v>
      </c>
      <c r="AJ112" s="100">
        <f>+ROUND(AI112/$B$330,2)</f>
        <v>1500.35</v>
      </c>
      <c r="AK112" s="36"/>
      <c r="AL112" s="92" t="s">
        <v>76</v>
      </c>
      <c r="AM112" s="30">
        <f>+ROUND(AM90*AM92*$B$330/(LOOKUP(AM91,$A$299:$A$330,$B$299:$B$330)),0)</f>
        <v>4291808338</v>
      </c>
      <c r="AN112" s="100">
        <f>+ROUND(AM112/$B$330,2)</f>
        <v>5817.69</v>
      </c>
      <c r="AO112" s="36"/>
      <c r="AP112" s="92" t="s">
        <v>76</v>
      </c>
      <c r="AQ112" s="30">
        <f>+ROUND(AQ90*AQ92*$B$330/(LOOKUP(AQ91,$A$299:$A$330,$B$299:$B$330)),0)</f>
        <v>1585839643</v>
      </c>
      <c r="AR112" s="100">
        <f>+ROUND(AQ112/$B$330,2)</f>
        <v>2149.66</v>
      </c>
      <c r="AS112" s="36"/>
      <c r="AT112" s="92" t="s">
        <v>75</v>
      </c>
      <c r="AU112" s="30">
        <f>+ROUND(AU90*AU92*$B$330/(LOOKUP(AU91,$A$299:$A$330,$B$299:$B$330)),0)</f>
        <v>1135758409</v>
      </c>
      <c r="AV112" s="100">
        <f>+ROUND(AU112/$B$330,2)</f>
        <v>1539.56</v>
      </c>
      <c r="AW112" s="36"/>
      <c r="AX112" s="92" t="s">
        <v>76</v>
      </c>
      <c r="AY112" s="30">
        <f>+ROUND(AY90*AY92*$B$330/(LOOKUP(AY91,$A$299:$A$330,$B$299:$B$330)),0)</f>
        <v>840124144</v>
      </c>
      <c r="AZ112" s="100">
        <f>+ROUND(AY112/$B$330,2)</f>
        <v>1138.82</v>
      </c>
      <c r="BA112" s="36"/>
      <c r="BB112" s="92" t="s">
        <v>75</v>
      </c>
      <c r="BC112" s="30">
        <f>+ROUND(BC90*BC92*$B$330/(LOOKUP(BC91,$A$299:$A$330,$B$299:$B$330)),0)</f>
        <v>233624007</v>
      </c>
      <c r="BD112" s="100">
        <f>+ROUND(BC112/$B$330,2)</f>
        <v>316.69</v>
      </c>
      <c r="BE112" s="36"/>
      <c r="BF112" s="92" t="s">
        <v>76</v>
      </c>
      <c r="BG112" s="30">
        <f>+ROUND(BG90*BG92*$B$330/(LOOKUP(BG91,$A$299:$A$330,$B$299:$B$330)),0)</f>
        <v>7627909816</v>
      </c>
      <c r="BH112" s="100">
        <f>+ROUND(BG112/$B$330,2)</f>
        <v>10339.89</v>
      </c>
      <c r="BI112" s="36"/>
      <c r="BJ112" s="92" t="s">
        <v>77</v>
      </c>
      <c r="BK112" s="30">
        <f>+ROUND(BK90*BK92*$B$330/(LOOKUP(BK91,$A$299:$A$330,$B$299:$B$330)),0)</f>
        <v>646038960</v>
      </c>
      <c r="BL112" s="100">
        <f>+ROUND(BK112/$B$330,2)</f>
        <v>875.73</v>
      </c>
    </row>
    <row r="113" spans="1:64" x14ac:dyDescent="0.2">
      <c r="A113" s="20"/>
      <c r="B113" s="22"/>
      <c r="C113" s="35"/>
      <c r="E113" s="35"/>
      <c r="F113" s="20"/>
      <c r="H113" s="100"/>
      <c r="I113" s="35"/>
      <c r="J113" s="99"/>
      <c r="L113" s="100"/>
      <c r="M113" s="35"/>
      <c r="N113" s="99"/>
      <c r="P113" s="100"/>
      <c r="Q113" s="35"/>
      <c r="R113" s="99"/>
      <c r="T113" s="100"/>
      <c r="U113" s="35"/>
      <c r="V113" s="99"/>
      <c r="X113" s="100"/>
      <c r="Y113" s="35"/>
      <c r="Z113" s="99"/>
      <c r="AB113" s="100"/>
      <c r="AC113" s="35"/>
      <c r="AD113" s="99"/>
      <c r="AF113" s="100"/>
      <c r="AG113" s="35"/>
      <c r="AH113" s="20"/>
      <c r="AJ113" s="100"/>
      <c r="AK113" s="35"/>
      <c r="AL113" s="99"/>
      <c r="AN113" s="100"/>
      <c r="AO113" s="35"/>
      <c r="AP113" s="99"/>
      <c r="AR113" s="100"/>
      <c r="AS113" s="35"/>
      <c r="AT113" s="99"/>
      <c r="AV113" s="100"/>
      <c r="AW113" s="35"/>
      <c r="AX113" s="99"/>
      <c r="AZ113" s="100"/>
      <c r="BA113" s="35"/>
      <c r="BB113" s="20"/>
      <c r="BD113" s="100"/>
      <c r="BE113" s="35"/>
      <c r="BF113" s="20"/>
      <c r="BH113" s="100"/>
      <c r="BI113" s="35"/>
      <c r="BJ113" s="20"/>
      <c r="BL113" s="100"/>
    </row>
    <row r="114" spans="1:64" x14ac:dyDescent="0.2">
      <c r="A114" s="20" t="s">
        <v>20</v>
      </c>
      <c r="B114" s="22"/>
      <c r="C114" s="35"/>
      <c r="E114" s="35"/>
      <c r="F114" s="20"/>
      <c r="G114" s="21">
        <f>+(G95-G94)-G109-G110</f>
        <v>0</v>
      </c>
      <c r="H114" s="119">
        <f>+G114/30</f>
        <v>0</v>
      </c>
      <c r="I114" s="35"/>
      <c r="J114" s="99"/>
      <c r="K114" s="21">
        <f>+(K95-K94)-K109-K110</f>
        <v>201</v>
      </c>
      <c r="L114" s="119">
        <f>+K114/30</f>
        <v>6.7</v>
      </c>
      <c r="M114" s="35"/>
      <c r="N114" s="99"/>
      <c r="O114" s="21">
        <f>+(O95-O94)-O109-O110</f>
        <v>269</v>
      </c>
      <c r="P114" s="119">
        <f>+O114/30</f>
        <v>8.9666666666666668</v>
      </c>
      <c r="Q114" s="35"/>
      <c r="R114" s="99"/>
      <c r="S114" s="21">
        <f>+(S95-S94)-S109-S110</f>
        <v>58</v>
      </c>
      <c r="T114" s="118">
        <f>+S114/30</f>
        <v>1.9333333333333333</v>
      </c>
      <c r="U114" s="35"/>
      <c r="V114" s="99"/>
      <c r="W114" s="21">
        <f>+(W95-W94)-W109-W110</f>
        <v>224</v>
      </c>
      <c r="X114" s="119">
        <f>+W114/30</f>
        <v>7.4666666666666668</v>
      </c>
      <c r="Y114" s="35"/>
      <c r="Z114" s="99"/>
      <c r="AA114" s="21">
        <f>+(AA95-AA94)-AA109-AA110</f>
        <v>433</v>
      </c>
      <c r="AB114" s="119">
        <f>+AA114/30</f>
        <v>14.433333333333334</v>
      </c>
      <c r="AC114" s="35"/>
      <c r="AD114" s="99"/>
      <c r="AE114" s="21">
        <f>+(AE95-AE94)-AE109-AE110</f>
        <v>203</v>
      </c>
      <c r="AF114" s="119">
        <f>+AE114/30</f>
        <v>6.7666666666666666</v>
      </c>
      <c r="AG114" s="35"/>
      <c r="AH114" s="20"/>
      <c r="AI114" s="21">
        <f>+(AI95-AI94)-AI109-AI110</f>
        <v>212</v>
      </c>
      <c r="AJ114" s="119">
        <f>+AI114/30</f>
        <v>7.0666666666666664</v>
      </c>
      <c r="AK114" s="35"/>
      <c r="AL114" s="99"/>
      <c r="AM114" s="21">
        <f>+(AM95-AM94)-AM109-AM110</f>
        <v>623</v>
      </c>
      <c r="AN114" s="119">
        <f>+AM114/30</f>
        <v>20.766666666666666</v>
      </c>
      <c r="AO114" s="35"/>
      <c r="AP114" s="99"/>
      <c r="AQ114" s="21">
        <f>+(AQ95-AQ94)-AQ109-AQ110</f>
        <v>365</v>
      </c>
      <c r="AR114" s="119">
        <f>+AQ114/30</f>
        <v>12.166666666666666</v>
      </c>
      <c r="AS114" s="35"/>
      <c r="AT114" s="99"/>
      <c r="AU114" s="21">
        <f>+(AU95-AU94)-AU109-AU110</f>
        <v>437</v>
      </c>
      <c r="AV114" s="119">
        <f>+AU114/30</f>
        <v>14.566666666666666</v>
      </c>
      <c r="AW114" s="35"/>
      <c r="AX114" s="99"/>
      <c r="AY114" s="21">
        <f>+(AY95-AY94)-AY109-AY110</f>
        <v>349</v>
      </c>
      <c r="AZ114" s="119">
        <f>+AY114/30</f>
        <v>11.633333333333333</v>
      </c>
      <c r="BA114" s="35"/>
      <c r="BB114" s="20"/>
      <c r="BC114" s="21">
        <f>+(BC95-BC94)-BC109-BC110</f>
        <v>90</v>
      </c>
      <c r="BD114" s="119">
        <f>+BC114/30</f>
        <v>3</v>
      </c>
      <c r="BE114" s="35"/>
      <c r="BF114" s="20"/>
      <c r="BG114" s="21">
        <f>+(BG95-BG94)-BG109-BG110</f>
        <v>549</v>
      </c>
      <c r="BH114" s="119">
        <f>+BG114/30</f>
        <v>18.3</v>
      </c>
      <c r="BI114" s="35"/>
      <c r="BJ114" s="20"/>
      <c r="BK114" s="21">
        <f>+(BK95-BK94)-BK109-BK110</f>
        <v>253</v>
      </c>
      <c r="BL114" s="119">
        <f>+BK114/30</f>
        <v>8.4333333333333336</v>
      </c>
    </row>
    <row r="115" spans="1:64" x14ac:dyDescent="0.2">
      <c r="A115" s="20"/>
      <c r="B115" s="22"/>
      <c r="C115" s="35"/>
      <c r="E115" s="35"/>
      <c r="F115" s="20"/>
      <c r="H115" s="100"/>
      <c r="I115" s="35"/>
      <c r="J115" s="99"/>
      <c r="L115" s="100"/>
      <c r="M115" s="35"/>
      <c r="N115" s="99"/>
      <c r="P115" s="100"/>
      <c r="Q115" s="35"/>
      <c r="R115" s="99"/>
      <c r="T115" s="100"/>
      <c r="U115" s="35"/>
      <c r="V115" s="99"/>
      <c r="X115" s="100"/>
      <c r="Y115" s="35"/>
      <c r="Z115" s="99"/>
      <c r="AB115" s="100"/>
      <c r="AC115" s="35"/>
      <c r="AD115" s="99"/>
      <c r="AF115" s="100"/>
      <c r="AG115" s="35"/>
      <c r="AH115" s="20"/>
      <c r="AJ115" s="100"/>
      <c r="AK115" s="35"/>
      <c r="AL115" s="99"/>
      <c r="AN115" s="100"/>
      <c r="AO115" s="35"/>
      <c r="AP115" s="99"/>
      <c r="AR115" s="100"/>
      <c r="AS115" s="35"/>
      <c r="AT115" s="99"/>
      <c r="AV115" s="100"/>
      <c r="AW115" s="35"/>
      <c r="AX115" s="99"/>
      <c r="AZ115" s="100"/>
      <c r="BA115" s="35"/>
      <c r="BB115" s="20"/>
      <c r="BD115" s="100"/>
      <c r="BE115" s="35"/>
      <c r="BF115" s="20"/>
      <c r="BH115" s="100"/>
      <c r="BI115" s="35"/>
      <c r="BJ115" s="20"/>
      <c r="BL115" s="100"/>
    </row>
    <row r="116" spans="1:64" x14ac:dyDescent="0.2">
      <c r="A116" s="24" t="s">
        <v>34</v>
      </c>
      <c r="B116" s="32"/>
      <c r="C116" s="36"/>
      <c r="E116" s="36"/>
      <c r="F116" s="97" t="s">
        <v>78</v>
      </c>
      <c r="G116" s="98"/>
      <c r="H116" s="101"/>
      <c r="I116" s="36"/>
      <c r="J116" s="97" t="s">
        <v>79</v>
      </c>
      <c r="K116" s="98">
        <f>+ROUND(K112/(ROUND(K114/30,2)),0)</f>
        <v>98230470</v>
      </c>
      <c r="L116" s="101"/>
      <c r="M116" s="36"/>
      <c r="N116" s="97" t="s">
        <v>79</v>
      </c>
      <c r="O116" s="98">
        <f>+ROUND(O112/(ROUND(O114/30,2)),0)</f>
        <v>286693754</v>
      </c>
      <c r="P116" s="101"/>
      <c r="Q116" s="36"/>
      <c r="R116" s="97" t="s">
        <v>78</v>
      </c>
      <c r="S116" s="98">
        <f>+ROUND(S112/(ROUND(S114/30,2)),0)</f>
        <v>0</v>
      </c>
      <c r="T116" s="101"/>
      <c r="U116" s="36"/>
      <c r="V116" s="97" t="s">
        <v>78</v>
      </c>
      <c r="W116" s="98">
        <f>+ROUND(W112/(ROUND(W114/30,2)),0)</f>
        <v>67829662</v>
      </c>
      <c r="X116" s="101"/>
      <c r="Y116" s="36"/>
      <c r="Z116" s="97" t="s">
        <v>78</v>
      </c>
      <c r="AA116" s="98">
        <f>+ROUND(AA112/(ROUND(AA114/30,2)),0)</f>
        <v>248536410</v>
      </c>
      <c r="AB116" s="101"/>
      <c r="AC116" s="36"/>
      <c r="AD116" s="97" t="s">
        <v>79</v>
      </c>
      <c r="AE116" s="98">
        <f>+ROUND(AE112/(ROUND(AE114/30,2)),0)</f>
        <v>0</v>
      </c>
      <c r="AF116" s="101"/>
      <c r="AG116" s="36"/>
      <c r="AH116" s="97" t="s">
        <v>78</v>
      </c>
      <c r="AI116" s="98">
        <f>+ROUND(AI112/(ROUND(AI114/30,2)),0)</f>
        <v>156553438</v>
      </c>
      <c r="AJ116" s="101"/>
      <c r="AK116" s="36"/>
      <c r="AL116" s="97" t="s">
        <v>79</v>
      </c>
      <c r="AM116" s="98">
        <f>+ROUND(AM112/(ROUND(AM114/30,2)),0)</f>
        <v>206634971</v>
      </c>
      <c r="AN116" s="101"/>
      <c r="AO116" s="36"/>
      <c r="AP116" s="97" t="s">
        <v>79</v>
      </c>
      <c r="AQ116" s="98">
        <f>+ROUND(AQ112/(ROUND(AQ114/30,2)),0)</f>
        <v>130307284</v>
      </c>
      <c r="AR116" s="101"/>
      <c r="AS116" s="36"/>
      <c r="AT116" s="97" t="s">
        <v>78</v>
      </c>
      <c r="AU116" s="98">
        <f>+ROUND(AU112/(ROUND(AU114/30,2)),0)</f>
        <v>77951847</v>
      </c>
      <c r="AV116" s="101"/>
      <c r="AW116" s="36"/>
      <c r="AX116" s="97" t="s">
        <v>79</v>
      </c>
      <c r="AY116" s="98">
        <f>+ROUND(AY112/(ROUND(AY114/30,2)),0)</f>
        <v>72237674</v>
      </c>
      <c r="AZ116" s="101"/>
      <c r="BA116" s="36"/>
      <c r="BB116" s="97" t="s">
        <v>78</v>
      </c>
      <c r="BC116" s="98">
        <f>+ROUND(BC112/(ROUND(BC114/30,2)),0)</f>
        <v>77874669</v>
      </c>
      <c r="BD116" s="101"/>
      <c r="BE116" s="36"/>
      <c r="BF116" s="97" t="s">
        <v>79</v>
      </c>
      <c r="BG116" s="98">
        <f>+ROUND(BG112/(ROUND(BG114/30,2)),0)</f>
        <v>416825673</v>
      </c>
      <c r="BH116" s="101"/>
      <c r="BI116" s="36"/>
      <c r="BJ116" s="97" t="s">
        <v>80</v>
      </c>
      <c r="BK116" s="98">
        <f>+ROUND(BK112/(ROUND(BK114/30,2)),0)</f>
        <v>76635701</v>
      </c>
      <c r="BL116" s="109"/>
    </row>
    <row r="117" spans="1:64" x14ac:dyDescent="0.2">
      <c r="C117" s="35"/>
      <c r="E117" s="35"/>
      <c r="F117" s="35"/>
      <c r="H117" s="35"/>
      <c r="I117" s="35"/>
      <c r="J117" s="35"/>
      <c r="L117" s="35"/>
      <c r="M117" s="35"/>
      <c r="N117" s="35"/>
      <c r="P117" s="35"/>
      <c r="Q117" s="35"/>
      <c r="R117" s="35"/>
      <c r="T117" s="35"/>
      <c r="U117" s="35"/>
      <c r="V117" s="35"/>
      <c r="X117" s="35"/>
      <c r="Y117" s="35"/>
      <c r="Z117" s="35"/>
      <c r="AB117" s="35"/>
      <c r="AC117" s="35"/>
      <c r="AD117" s="35"/>
      <c r="AF117" s="35"/>
      <c r="AG117" s="35"/>
      <c r="AH117" s="35"/>
      <c r="AJ117" s="35"/>
      <c r="AK117" s="35"/>
      <c r="AL117" s="35"/>
      <c r="AN117" s="35"/>
      <c r="AO117" s="35"/>
      <c r="AP117" s="35"/>
      <c r="AR117" s="35"/>
      <c r="AS117" s="35"/>
      <c r="AT117" s="35"/>
      <c r="AV117" s="35"/>
      <c r="AW117" s="35"/>
      <c r="AX117" s="35"/>
      <c r="AZ117" s="35"/>
      <c r="BA117" s="35"/>
      <c r="BB117" s="35"/>
      <c r="BD117" s="35"/>
      <c r="BE117" s="35"/>
      <c r="BF117" s="35"/>
      <c r="BH117" s="35"/>
      <c r="BI117" s="35"/>
      <c r="BJ117" s="35"/>
      <c r="BL117" s="35"/>
    </row>
    <row r="118" spans="1:64" x14ac:dyDescent="0.2">
      <c r="C118" s="35"/>
      <c r="E118" s="35"/>
      <c r="F118" s="35"/>
      <c r="H118" s="35"/>
      <c r="I118" s="35"/>
      <c r="J118" s="35"/>
      <c r="L118" s="35"/>
      <c r="M118" s="35"/>
      <c r="N118" s="35"/>
      <c r="P118" s="35"/>
      <c r="Q118" s="35"/>
      <c r="R118" s="35"/>
      <c r="T118" s="35"/>
      <c r="U118" s="35"/>
      <c r="V118" s="35"/>
      <c r="X118" s="35"/>
      <c r="Y118" s="35"/>
      <c r="Z118" s="35"/>
      <c r="AB118" s="35"/>
      <c r="AC118" s="35"/>
      <c r="AD118" s="35"/>
      <c r="AF118" s="35"/>
      <c r="AG118" s="35"/>
      <c r="AH118" s="35"/>
      <c r="AJ118" s="35"/>
      <c r="AK118" s="35"/>
      <c r="AL118" s="35"/>
      <c r="AN118" s="35"/>
      <c r="AO118" s="35"/>
      <c r="AP118" s="35"/>
      <c r="AR118" s="35"/>
      <c r="AS118" s="35"/>
      <c r="AT118" s="35"/>
      <c r="AV118" s="35"/>
      <c r="AW118" s="35"/>
      <c r="AX118" s="35"/>
      <c r="AZ118" s="35"/>
      <c r="BA118" s="35"/>
      <c r="BB118" s="35"/>
      <c r="BD118" s="35"/>
      <c r="BE118" s="35"/>
      <c r="BF118" s="35"/>
      <c r="BH118" s="35"/>
      <c r="BI118" s="35"/>
      <c r="BJ118" s="35"/>
      <c r="BL118" s="35"/>
    </row>
    <row r="119" spans="1:64" x14ac:dyDescent="0.2">
      <c r="A119" s="18" t="s">
        <v>27</v>
      </c>
      <c r="B119" s="19"/>
      <c r="C119" s="35"/>
      <c r="E119" s="35"/>
      <c r="F119" s="102"/>
      <c r="G119" s="107" t="s">
        <v>27</v>
      </c>
      <c r="H119" s="103"/>
      <c r="I119" s="35"/>
      <c r="J119" s="102"/>
      <c r="K119" s="280" t="s">
        <v>26</v>
      </c>
      <c r="L119" s="103"/>
      <c r="M119" s="35"/>
      <c r="N119" s="102"/>
      <c r="O119" s="107" t="s">
        <v>27</v>
      </c>
      <c r="P119" s="103"/>
      <c r="Q119" s="35"/>
      <c r="R119" s="102"/>
      <c r="S119" s="107" t="s">
        <v>27</v>
      </c>
      <c r="T119" s="103"/>
      <c r="U119" s="35"/>
      <c r="V119" s="102"/>
      <c r="W119" s="107" t="s">
        <v>27</v>
      </c>
      <c r="X119" s="103"/>
      <c r="Y119" s="35"/>
      <c r="Z119" s="102"/>
      <c r="AA119" s="107" t="s">
        <v>27</v>
      </c>
      <c r="AB119" s="103"/>
      <c r="AC119" s="35"/>
      <c r="AD119" s="102"/>
      <c r="AE119" s="107" t="s">
        <v>27</v>
      </c>
      <c r="AF119" s="103"/>
      <c r="AG119" s="35"/>
      <c r="AH119" s="102"/>
      <c r="AI119" s="107" t="s">
        <v>27</v>
      </c>
      <c r="AJ119" s="103"/>
      <c r="AK119" s="35"/>
      <c r="AL119" s="102"/>
      <c r="AM119" s="107" t="s">
        <v>27</v>
      </c>
      <c r="AN119" s="103"/>
      <c r="AO119" s="35"/>
      <c r="AP119" s="102"/>
      <c r="AQ119" s="107" t="s">
        <v>27</v>
      </c>
      <c r="AR119" s="103"/>
      <c r="AS119" s="35"/>
      <c r="AT119" s="102"/>
      <c r="AU119" s="107" t="s">
        <v>27</v>
      </c>
      <c r="AV119" s="103"/>
      <c r="AW119" s="35"/>
      <c r="AX119" s="102"/>
      <c r="AY119" s="107" t="s">
        <v>27</v>
      </c>
      <c r="AZ119" s="103"/>
      <c r="BA119" s="35"/>
      <c r="BB119" s="102"/>
      <c r="BC119" s="107" t="s">
        <v>27</v>
      </c>
      <c r="BD119" s="103"/>
      <c r="BE119" s="35"/>
      <c r="BF119" s="102"/>
      <c r="BG119" s="107" t="s">
        <v>27</v>
      </c>
      <c r="BH119" s="103"/>
      <c r="BI119" s="35"/>
      <c r="BJ119" s="91"/>
      <c r="BK119" s="106" t="s">
        <v>26</v>
      </c>
      <c r="BL119" s="19"/>
    </row>
    <row r="120" spans="1:64" x14ac:dyDescent="0.2">
      <c r="A120" s="20"/>
      <c r="B120" s="22"/>
      <c r="C120" s="35"/>
      <c r="E120" s="35"/>
      <c r="F120" s="99"/>
      <c r="G120" s="35"/>
      <c r="H120" s="100"/>
      <c r="I120" s="35"/>
      <c r="J120" s="99"/>
      <c r="K120" s="35"/>
      <c r="L120" s="100"/>
      <c r="M120" s="35"/>
      <c r="N120" s="99"/>
      <c r="O120" s="35"/>
      <c r="P120" s="100"/>
      <c r="Q120" s="35"/>
      <c r="R120" s="99"/>
      <c r="S120" s="35"/>
      <c r="T120" s="100"/>
      <c r="U120" s="35"/>
      <c r="V120" s="99"/>
      <c r="W120" s="35"/>
      <c r="X120" s="100"/>
      <c r="Y120" s="35"/>
      <c r="Z120" s="99"/>
      <c r="AA120" s="35"/>
      <c r="AB120" s="100"/>
      <c r="AC120" s="35"/>
      <c r="AD120" s="99"/>
      <c r="AE120" s="35"/>
      <c r="AF120" s="100"/>
      <c r="AG120" s="35"/>
      <c r="AH120" s="99"/>
      <c r="AI120" s="35"/>
      <c r="AJ120" s="100"/>
      <c r="AK120" s="35"/>
      <c r="AL120" s="99"/>
      <c r="AM120" s="35"/>
      <c r="AN120" s="100"/>
      <c r="AO120" s="35"/>
      <c r="AP120" s="99"/>
      <c r="AQ120" s="35"/>
      <c r="AR120" s="100"/>
      <c r="AS120" s="35"/>
      <c r="AT120" s="99"/>
      <c r="AU120" s="35"/>
      <c r="AV120" s="100"/>
      <c r="AW120" s="35"/>
      <c r="AX120" s="99"/>
      <c r="AY120" s="35"/>
      <c r="AZ120" s="100"/>
      <c r="BA120" s="35"/>
      <c r="BB120" s="99"/>
      <c r="BC120" s="35"/>
      <c r="BD120" s="100"/>
      <c r="BE120" s="35"/>
      <c r="BF120" s="99"/>
      <c r="BG120" s="35"/>
      <c r="BH120" s="100"/>
      <c r="BI120" s="35"/>
      <c r="BJ120" s="20"/>
      <c r="BL120" s="22"/>
    </row>
    <row r="121" spans="1:64" x14ac:dyDescent="0.2">
      <c r="A121" s="20" t="s">
        <v>8</v>
      </c>
      <c r="B121" s="22"/>
      <c r="C121" s="77"/>
      <c r="E121" s="77"/>
      <c r="F121" s="92" t="s">
        <v>73</v>
      </c>
      <c r="G121" s="28">
        <v>3978496918</v>
      </c>
      <c r="H121" s="93" t="s">
        <v>58</v>
      </c>
      <c r="I121" s="77"/>
      <c r="J121" s="92" t="s">
        <v>73</v>
      </c>
      <c r="K121" s="28">
        <v>1558181036</v>
      </c>
      <c r="L121" s="93" t="s">
        <v>58</v>
      </c>
      <c r="M121" s="77"/>
      <c r="N121" s="92" t="s">
        <v>73</v>
      </c>
      <c r="O121" s="28">
        <f>3326562293</f>
        <v>3326562293</v>
      </c>
      <c r="P121" s="93" t="s">
        <v>58</v>
      </c>
      <c r="Q121" s="77"/>
      <c r="R121" s="92" t="s">
        <v>73</v>
      </c>
      <c r="S121" s="28">
        <v>2952387443</v>
      </c>
      <c r="T121" s="93" t="s">
        <v>91</v>
      </c>
      <c r="U121" s="77"/>
      <c r="V121" s="92" t="s">
        <v>73</v>
      </c>
      <c r="W121" s="28">
        <v>100017035</v>
      </c>
      <c r="X121" s="93" t="s">
        <v>58</v>
      </c>
      <c r="Y121" s="77"/>
      <c r="Z121" s="92" t="s">
        <v>73</v>
      </c>
      <c r="AA121" s="28">
        <v>5458083914.1000004</v>
      </c>
      <c r="AB121" s="93" t="s">
        <v>58</v>
      </c>
      <c r="AC121" s="77"/>
      <c r="AD121" s="92" t="s">
        <v>73</v>
      </c>
      <c r="AE121" s="28">
        <v>453438313</v>
      </c>
      <c r="AF121" s="93" t="s">
        <v>58</v>
      </c>
      <c r="AG121" s="77"/>
      <c r="AH121" s="92" t="s">
        <v>73</v>
      </c>
      <c r="AI121" s="28">
        <v>2848664681</v>
      </c>
      <c r="AJ121" s="93" t="s">
        <v>91</v>
      </c>
      <c r="AK121" s="77"/>
      <c r="AL121" s="92" t="s">
        <v>73</v>
      </c>
      <c r="AM121" s="28">
        <v>15698506646</v>
      </c>
      <c r="AN121" s="93" t="s">
        <v>58</v>
      </c>
      <c r="AO121" s="77"/>
      <c r="AP121" s="92" t="s">
        <v>73</v>
      </c>
      <c r="AQ121" s="28">
        <v>10984039352</v>
      </c>
      <c r="AR121" s="93" t="s">
        <v>58</v>
      </c>
      <c r="AS121" s="77"/>
      <c r="AT121" s="92" t="s">
        <v>73</v>
      </c>
      <c r="AU121" s="28">
        <v>645797321.38999999</v>
      </c>
      <c r="AV121" s="93" t="s">
        <v>58</v>
      </c>
      <c r="AW121" s="77"/>
      <c r="AX121" s="92" t="s">
        <v>73</v>
      </c>
      <c r="AY121" s="28">
        <v>689484383</v>
      </c>
      <c r="AZ121" s="93" t="s">
        <v>58</v>
      </c>
      <c r="BA121" s="77"/>
      <c r="BB121" s="92" t="s">
        <v>73</v>
      </c>
      <c r="BC121" s="28">
        <v>273223277</v>
      </c>
      <c r="BD121" s="93" t="s">
        <v>58</v>
      </c>
      <c r="BE121" s="77"/>
      <c r="BF121" s="92" t="s">
        <v>73</v>
      </c>
      <c r="BG121" s="28"/>
      <c r="BH121" s="93"/>
      <c r="BI121" s="77"/>
      <c r="BJ121" s="92" t="s">
        <v>73</v>
      </c>
      <c r="BK121" s="28">
        <v>1406600984</v>
      </c>
      <c r="BL121" s="93" t="s">
        <v>58</v>
      </c>
    </row>
    <row r="122" spans="1:64" x14ac:dyDescent="0.2">
      <c r="A122" s="20" t="s">
        <v>10</v>
      </c>
      <c r="B122" s="22"/>
      <c r="C122" s="35"/>
      <c r="E122" s="35"/>
      <c r="F122" s="99"/>
      <c r="G122" s="21">
        <v>2012</v>
      </c>
      <c r="H122" s="100"/>
      <c r="I122" s="35"/>
      <c r="J122" s="99"/>
      <c r="K122" s="21">
        <v>2013</v>
      </c>
      <c r="L122" s="100"/>
      <c r="M122" s="35"/>
      <c r="N122" s="99"/>
      <c r="O122" s="21">
        <v>2016</v>
      </c>
      <c r="P122" s="100"/>
      <c r="Q122" s="35"/>
      <c r="R122" s="99"/>
      <c r="S122" s="21">
        <v>2014</v>
      </c>
      <c r="T122" s="100"/>
      <c r="U122" s="35"/>
      <c r="V122" s="99"/>
      <c r="W122" s="21">
        <v>2007</v>
      </c>
      <c r="X122" s="100"/>
      <c r="Y122" s="35"/>
      <c r="Z122" s="99"/>
      <c r="AA122" s="21">
        <v>2011</v>
      </c>
      <c r="AB122" s="100"/>
      <c r="AC122" s="35"/>
      <c r="AD122" s="99"/>
      <c r="AE122" s="21">
        <v>2008</v>
      </c>
      <c r="AF122" s="100"/>
      <c r="AG122" s="35"/>
      <c r="AH122" s="99"/>
      <c r="AI122" s="21">
        <v>2015</v>
      </c>
      <c r="AJ122" s="100"/>
      <c r="AK122" s="35"/>
      <c r="AL122" s="99"/>
      <c r="AM122" s="21">
        <v>2015</v>
      </c>
      <c r="AN122" s="22"/>
      <c r="AO122" s="35"/>
      <c r="AP122" s="99"/>
      <c r="AQ122" s="21">
        <v>2015</v>
      </c>
      <c r="AR122" s="22"/>
      <c r="AS122" s="35"/>
      <c r="AT122" s="99"/>
      <c r="AU122" s="21">
        <v>2015</v>
      </c>
      <c r="AV122" s="22"/>
      <c r="AW122" s="35"/>
      <c r="AX122" s="99"/>
      <c r="AY122" s="21">
        <v>2016</v>
      </c>
      <c r="AZ122" s="22"/>
      <c r="BA122" s="35"/>
      <c r="BB122" s="99"/>
      <c r="BC122" s="21">
        <v>2015</v>
      </c>
      <c r="BD122" s="22"/>
      <c r="BE122" s="35"/>
      <c r="BF122" s="99"/>
      <c r="BH122" s="22"/>
      <c r="BI122" s="35"/>
      <c r="BJ122" s="20"/>
      <c r="BK122" s="21">
        <v>2015</v>
      </c>
      <c r="BL122" s="22"/>
    </row>
    <row r="123" spans="1:64" x14ac:dyDescent="0.2">
      <c r="A123" s="23" t="s">
        <v>88</v>
      </c>
      <c r="B123" s="22"/>
      <c r="C123" s="35"/>
      <c r="E123" s="35"/>
      <c r="F123" s="99"/>
      <c r="G123" s="88">
        <v>1</v>
      </c>
      <c r="H123" s="100"/>
      <c r="I123" s="35"/>
      <c r="J123" s="99"/>
      <c r="K123" s="88">
        <v>0.65</v>
      </c>
      <c r="L123" s="100"/>
      <c r="M123" s="35"/>
      <c r="N123" s="99"/>
      <c r="O123" s="88">
        <v>0.8</v>
      </c>
      <c r="P123" s="100"/>
      <c r="Q123" s="35"/>
      <c r="R123" s="99"/>
      <c r="S123" s="88">
        <v>0</v>
      </c>
      <c r="T123" s="120">
        <v>0.33</v>
      </c>
      <c r="U123" s="35"/>
      <c r="V123" s="99"/>
      <c r="W123" s="88">
        <v>1</v>
      </c>
      <c r="X123" s="100"/>
      <c r="Y123" s="35"/>
      <c r="Z123" s="99"/>
      <c r="AA123" s="88">
        <v>0.5</v>
      </c>
      <c r="AB123" s="100"/>
      <c r="AC123" s="35"/>
      <c r="AD123" s="99"/>
      <c r="AE123" s="88">
        <v>1</v>
      </c>
      <c r="AF123" s="100"/>
      <c r="AG123" s="35"/>
      <c r="AH123" s="99"/>
      <c r="AI123" s="88">
        <v>0</v>
      </c>
      <c r="AJ123" s="120">
        <v>1</v>
      </c>
      <c r="AK123" s="35"/>
      <c r="AL123" s="99"/>
      <c r="AM123" s="88">
        <v>0.4</v>
      </c>
      <c r="AN123" s="121"/>
      <c r="AO123" s="35"/>
      <c r="AP123" s="99"/>
      <c r="AQ123" s="88">
        <v>0.35</v>
      </c>
      <c r="AR123" s="121"/>
      <c r="AS123" s="35"/>
      <c r="AT123" s="99"/>
      <c r="AU123" s="88">
        <v>1</v>
      </c>
      <c r="AV123" s="121"/>
      <c r="AW123" s="35"/>
      <c r="AX123" s="99"/>
      <c r="AY123" s="88">
        <v>1</v>
      </c>
      <c r="AZ123" s="121"/>
      <c r="BA123" s="35"/>
      <c r="BB123" s="99"/>
      <c r="BC123" s="88">
        <v>1</v>
      </c>
      <c r="BD123" s="121"/>
      <c r="BE123" s="35"/>
      <c r="BF123" s="99"/>
      <c r="BG123" s="88"/>
      <c r="BH123" s="121"/>
      <c r="BI123" s="35"/>
      <c r="BJ123" s="20"/>
      <c r="BK123" s="88">
        <v>0.5</v>
      </c>
      <c r="BL123" s="121"/>
    </row>
    <row r="124" spans="1:64" x14ac:dyDescent="0.2">
      <c r="A124" s="20"/>
      <c r="B124" s="22"/>
      <c r="C124" s="35"/>
      <c r="E124" s="35"/>
      <c r="F124" s="99"/>
      <c r="H124" s="100"/>
      <c r="I124" s="35"/>
      <c r="J124" s="99"/>
      <c r="L124" s="100"/>
      <c r="M124" s="35"/>
      <c r="N124" s="99"/>
      <c r="P124" s="100"/>
      <c r="Q124" s="35"/>
      <c r="R124" s="99"/>
      <c r="T124" s="100"/>
      <c r="U124" s="35"/>
      <c r="V124" s="99"/>
      <c r="X124" s="100"/>
      <c r="Y124" s="35"/>
      <c r="Z124" s="99"/>
      <c r="AB124" s="100"/>
      <c r="AC124" s="35"/>
      <c r="AD124" s="99"/>
      <c r="AF124" s="100"/>
      <c r="AG124" s="35"/>
      <c r="AH124" s="99"/>
      <c r="AJ124" s="100"/>
      <c r="AK124" s="35"/>
      <c r="AL124" s="99"/>
      <c r="AN124" s="22"/>
      <c r="AO124" s="35"/>
      <c r="AP124" s="99"/>
      <c r="AR124" s="22"/>
      <c r="AS124" s="35"/>
      <c r="AT124" s="99"/>
      <c r="AV124" s="22"/>
      <c r="AW124" s="35"/>
      <c r="AX124" s="99"/>
      <c r="AZ124" s="22"/>
      <c r="BA124" s="35"/>
      <c r="BB124" s="99"/>
      <c r="BD124" s="22"/>
      <c r="BE124" s="35"/>
      <c r="BF124" s="99"/>
      <c r="BH124" s="22"/>
      <c r="BI124" s="35"/>
      <c r="BJ124" s="20"/>
      <c r="BL124" s="95"/>
    </row>
    <row r="125" spans="1:64" ht="12.75" customHeight="1" x14ac:dyDescent="0.2">
      <c r="A125" s="20" t="s">
        <v>11</v>
      </c>
      <c r="B125" s="22"/>
      <c r="C125" s="35"/>
      <c r="E125" s="35"/>
      <c r="F125" s="99"/>
      <c r="G125" s="29">
        <v>40640</v>
      </c>
      <c r="H125" s="100"/>
      <c r="I125" s="35"/>
      <c r="J125" s="99"/>
      <c r="K125" s="29">
        <v>41260</v>
      </c>
      <c r="L125" s="100"/>
      <c r="M125" s="35"/>
      <c r="N125" s="99"/>
      <c r="O125" s="29">
        <v>42023</v>
      </c>
      <c r="P125" s="100"/>
      <c r="Q125" s="35"/>
      <c r="R125" s="99"/>
      <c r="S125" s="29">
        <v>40903</v>
      </c>
      <c r="T125" s="618" t="s">
        <v>98</v>
      </c>
      <c r="U125" s="35"/>
      <c r="V125" s="99"/>
      <c r="W125" s="29">
        <v>39092</v>
      </c>
      <c r="X125" s="100"/>
      <c r="Y125" s="35"/>
      <c r="Z125" s="99"/>
      <c r="AA125" s="29">
        <v>40347</v>
      </c>
      <c r="AB125" s="100"/>
      <c r="AC125" s="35"/>
      <c r="AD125" s="99"/>
      <c r="AE125" s="29">
        <v>39547</v>
      </c>
      <c r="AF125" s="100"/>
      <c r="AG125" s="35"/>
      <c r="AH125" s="99"/>
      <c r="AI125" s="29">
        <v>41527</v>
      </c>
      <c r="AJ125" s="618" t="s">
        <v>898</v>
      </c>
      <c r="AK125" s="35"/>
      <c r="AL125" s="99"/>
      <c r="AM125" s="29">
        <v>41502</v>
      </c>
      <c r="AN125" s="123"/>
      <c r="AO125" s="35"/>
      <c r="AP125" s="99"/>
      <c r="AQ125" s="29">
        <v>41587</v>
      </c>
      <c r="AR125" s="123"/>
      <c r="AS125" s="35"/>
      <c r="AT125" s="99"/>
      <c r="AU125" s="29">
        <v>41802</v>
      </c>
      <c r="AV125" s="123"/>
      <c r="AW125" s="35"/>
      <c r="AX125" s="99"/>
      <c r="AY125" s="29">
        <v>42200</v>
      </c>
      <c r="AZ125" s="123"/>
      <c r="BA125" s="35"/>
      <c r="BB125" s="99"/>
      <c r="BC125" s="29">
        <v>41789</v>
      </c>
      <c r="BD125" s="123"/>
      <c r="BE125" s="35"/>
      <c r="BF125" s="99"/>
      <c r="BG125" s="29"/>
      <c r="BH125" s="123"/>
      <c r="BI125" s="35"/>
      <c r="BJ125" s="20"/>
      <c r="BK125" s="29">
        <v>41694</v>
      </c>
      <c r="BL125" s="95"/>
    </row>
    <row r="126" spans="1:64" x14ac:dyDescent="0.2">
      <c r="A126" s="20" t="s">
        <v>12</v>
      </c>
      <c r="B126" s="22"/>
      <c r="C126" s="35"/>
      <c r="E126" s="35"/>
      <c r="F126" s="99"/>
      <c r="G126" s="29">
        <v>41129</v>
      </c>
      <c r="H126" s="100"/>
      <c r="I126" s="35"/>
      <c r="J126" s="99"/>
      <c r="K126" s="29">
        <v>41514</v>
      </c>
      <c r="L126" s="100"/>
      <c r="M126" s="35"/>
      <c r="N126" s="99"/>
      <c r="O126" s="29">
        <v>42384</v>
      </c>
      <c r="P126" s="100"/>
      <c r="Q126" s="35"/>
      <c r="R126" s="99"/>
      <c r="S126" s="29">
        <v>41974</v>
      </c>
      <c r="T126" s="618"/>
      <c r="U126" s="35"/>
      <c r="V126" s="99"/>
      <c r="W126" s="29">
        <v>39212</v>
      </c>
      <c r="X126" s="100"/>
      <c r="Y126" s="35"/>
      <c r="Z126" s="99"/>
      <c r="AA126" s="29">
        <v>40877</v>
      </c>
      <c r="AB126" s="100"/>
      <c r="AC126" s="35"/>
      <c r="AD126" s="99"/>
      <c r="AE126" s="29">
        <v>39735</v>
      </c>
      <c r="AF126" s="100"/>
      <c r="AG126" s="35"/>
      <c r="AH126" s="99"/>
      <c r="AI126" s="29">
        <v>42023</v>
      </c>
      <c r="AJ126" s="618"/>
      <c r="AK126" s="35"/>
      <c r="AL126" s="99"/>
      <c r="AM126" s="29">
        <v>42301</v>
      </c>
      <c r="AN126" s="123"/>
      <c r="AO126" s="35"/>
      <c r="AP126" s="99"/>
      <c r="AQ126" s="29">
        <v>42030</v>
      </c>
      <c r="AR126" s="123"/>
      <c r="AS126" s="35"/>
      <c r="AT126" s="99"/>
      <c r="AU126" s="29">
        <v>42261</v>
      </c>
      <c r="AV126" s="123"/>
      <c r="AW126" s="35"/>
      <c r="AX126" s="99"/>
      <c r="AY126" s="29">
        <v>42565</v>
      </c>
      <c r="AZ126" s="123"/>
      <c r="BA126" s="35"/>
      <c r="BB126" s="99"/>
      <c r="BC126" s="29">
        <v>42013</v>
      </c>
      <c r="BD126" s="123"/>
      <c r="BE126" s="35"/>
      <c r="BF126" s="99"/>
      <c r="BG126" s="29"/>
      <c r="BH126" s="123"/>
      <c r="BI126" s="35"/>
      <c r="BJ126" s="20"/>
      <c r="BK126" s="29">
        <v>42347</v>
      </c>
      <c r="BL126" s="95"/>
    </row>
    <row r="127" spans="1:64" x14ac:dyDescent="0.2">
      <c r="A127" s="20"/>
      <c r="B127" s="22"/>
      <c r="C127" s="35"/>
      <c r="E127" s="35"/>
      <c r="F127" s="99"/>
      <c r="G127" s="35"/>
      <c r="H127" s="100"/>
      <c r="I127" s="35"/>
      <c r="J127" s="99"/>
      <c r="K127" s="35"/>
      <c r="L127" s="100"/>
      <c r="M127" s="35"/>
      <c r="N127" s="99"/>
      <c r="O127" s="35"/>
      <c r="P127" s="100"/>
      <c r="Q127" s="35"/>
      <c r="R127" s="99"/>
      <c r="S127" s="35"/>
      <c r="T127" s="618"/>
      <c r="U127" s="35"/>
      <c r="V127" s="99"/>
      <c r="W127" s="35"/>
      <c r="X127" s="100"/>
      <c r="Y127" s="35"/>
      <c r="Z127" s="99"/>
      <c r="AA127" s="35"/>
      <c r="AB127" s="100"/>
      <c r="AC127" s="35"/>
      <c r="AD127" s="99"/>
      <c r="AE127" s="35"/>
      <c r="AF127" s="100"/>
      <c r="AG127" s="35"/>
      <c r="AH127" s="99"/>
      <c r="AI127" s="35"/>
      <c r="AJ127" s="618"/>
      <c r="AK127" s="35"/>
      <c r="AL127" s="99"/>
      <c r="AN127" s="123"/>
      <c r="AO127" s="35"/>
      <c r="AP127" s="99"/>
      <c r="AR127" s="123"/>
      <c r="AS127" s="35"/>
      <c r="AT127" s="99"/>
      <c r="AV127" s="123"/>
      <c r="AW127" s="35"/>
      <c r="AX127" s="99"/>
      <c r="AZ127" s="123"/>
      <c r="BA127" s="35"/>
      <c r="BB127" s="99"/>
      <c r="BD127" s="123"/>
      <c r="BE127" s="35"/>
      <c r="BF127" s="99"/>
      <c r="BH127" s="123"/>
      <c r="BI127" s="35"/>
      <c r="BJ127" s="20"/>
      <c r="BL127" s="95"/>
    </row>
    <row r="128" spans="1:64" x14ac:dyDescent="0.2">
      <c r="A128" s="20" t="s">
        <v>13</v>
      </c>
      <c r="B128" s="22"/>
      <c r="C128" s="35"/>
      <c r="E128" s="35"/>
      <c r="F128" s="99"/>
      <c r="G128" s="56">
        <v>40877</v>
      </c>
      <c r="H128" s="100"/>
      <c r="I128" s="35"/>
      <c r="J128" s="99"/>
      <c r="K128" s="56"/>
      <c r="L128" s="100"/>
      <c r="M128" s="35"/>
      <c r="N128" s="99"/>
      <c r="O128" s="56"/>
      <c r="P128" s="100"/>
      <c r="Q128" s="35"/>
      <c r="R128" s="99"/>
      <c r="S128" s="56">
        <v>40905</v>
      </c>
      <c r="T128" s="618"/>
      <c r="U128" s="35"/>
      <c r="V128" s="99"/>
      <c r="W128" s="56"/>
      <c r="X128" s="100"/>
      <c r="Y128" s="35"/>
      <c r="Z128" s="99"/>
      <c r="AA128" s="56"/>
      <c r="AB128" s="100"/>
      <c r="AC128" s="35"/>
      <c r="AD128" s="99"/>
      <c r="AE128" s="56">
        <v>39699</v>
      </c>
      <c r="AF128" s="100"/>
      <c r="AG128" s="35"/>
      <c r="AH128" s="99"/>
      <c r="AI128" s="56">
        <v>41596</v>
      </c>
      <c r="AJ128" s="618"/>
      <c r="AK128" s="35"/>
      <c r="AL128" s="99"/>
      <c r="AM128" s="29"/>
      <c r="AN128" s="123"/>
      <c r="AO128" s="35"/>
      <c r="AP128" s="99"/>
      <c r="AQ128" s="29">
        <v>41634</v>
      </c>
      <c r="AR128" s="123"/>
      <c r="AS128" s="35"/>
      <c r="AT128" s="99"/>
      <c r="AU128" s="29">
        <v>42089</v>
      </c>
      <c r="AV128" s="123"/>
      <c r="AW128" s="35"/>
      <c r="AX128" s="99"/>
      <c r="AY128" s="29"/>
      <c r="AZ128" s="123"/>
      <c r="BA128" s="35"/>
      <c r="BB128" s="99"/>
      <c r="BC128" s="29">
        <v>41790</v>
      </c>
      <c r="BD128" s="123"/>
      <c r="BE128" s="35"/>
      <c r="BF128" s="99"/>
      <c r="BG128" s="29"/>
      <c r="BH128" s="123"/>
      <c r="BI128" s="35"/>
      <c r="BJ128" s="20"/>
      <c r="BK128" s="29">
        <v>41724</v>
      </c>
      <c r="BL128" s="95"/>
    </row>
    <row r="129" spans="1:64" x14ac:dyDescent="0.2">
      <c r="A129" s="20" t="s">
        <v>14</v>
      </c>
      <c r="B129" s="22"/>
      <c r="C129" s="35"/>
      <c r="E129" s="35"/>
      <c r="F129" s="99"/>
      <c r="G129" s="56">
        <v>40896</v>
      </c>
      <c r="H129" s="100"/>
      <c r="I129" s="35"/>
      <c r="J129" s="99"/>
      <c r="K129" s="56"/>
      <c r="L129" s="100"/>
      <c r="M129" s="35"/>
      <c r="N129" s="99"/>
      <c r="O129" s="56"/>
      <c r="P129" s="100"/>
      <c r="Q129" s="35"/>
      <c r="R129" s="99"/>
      <c r="S129" s="56">
        <v>40919</v>
      </c>
      <c r="T129" s="618"/>
      <c r="U129" s="35"/>
      <c r="V129" s="99"/>
      <c r="W129" s="56"/>
      <c r="X129" s="100"/>
      <c r="Y129" s="35"/>
      <c r="Z129" s="99"/>
      <c r="AA129" s="56"/>
      <c r="AB129" s="100"/>
      <c r="AC129" s="35"/>
      <c r="AD129" s="99"/>
      <c r="AE129" s="56">
        <v>39713</v>
      </c>
      <c r="AF129" s="100"/>
      <c r="AG129" s="35"/>
      <c r="AH129" s="99"/>
      <c r="AI129" s="56">
        <v>41626</v>
      </c>
      <c r="AJ129" s="618"/>
      <c r="AK129" s="35"/>
      <c r="AL129" s="99"/>
      <c r="AM129" s="29"/>
      <c r="AN129" s="123"/>
      <c r="AO129" s="35"/>
      <c r="AP129" s="99"/>
      <c r="AQ129" s="29">
        <v>41654</v>
      </c>
      <c r="AR129" s="123"/>
      <c r="AS129" s="35"/>
      <c r="AT129" s="99"/>
      <c r="AU129" s="29">
        <v>42226</v>
      </c>
      <c r="AV129" s="123"/>
      <c r="AW129" s="35"/>
      <c r="AX129" s="99"/>
      <c r="AY129" s="29"/>
      <c r="AZ129" s="123"/>
      <c r="BA129" s="35"/>
      <c r="BB129" s="99"/>
      <c r="BC129" s="29">
        <v>41862</v>
      </c>
      <c r="BD129" s="123"/>
      <c r="BE129" s="35"/>
      <c r="BF129" s="99"/>
      <c r="BG129" s="29"/>
      <c r="BH129" s="123"/>
      <c r="BI129" s="35"/>
      <c r="BJ129" s="20"/>
      <c r="BK129" s="29">
        <v>41775</v>
      </c>
      <c r="BL129" s="95"/>
    </row>
    <row r="130" spans="1:64" x14ac:dyDescent="0.2">
      <c r="A130" s="20"/>
      <c r="B130" s="22"/>
      <c r="C130" s="35"/>
      <c r="E130" s="35"/>
      <c r="F130" s="99"/>
      <c r="G130" s="56"/>
      <c r="H130" s="100"/>
      <c r="I130" s="35"/>
      <c r="J130" s="99"/>
      <c r="K130" s="56"/>
      <c r="L130" s="100"/>
      <c r="M130" s="35"/>
      <c r="N130" s="99"/>
      <c r="O130" s="35"/>
      <c r="P130" s="100"/>
      <c r="Q130" s="35"/>
      <c r="R130" s="99"/>
      <c r="S130" s="35"/>
      <c r="T130" s="618"/>
      <c r="U130" s="35"/>
      <c r="V130" s="99"/>
      <c r="W130" s="35"/>
      <c r="X130" s="100"/>
      <c r="Y130" s="35"/>
      <c r="Z130" s="99"/>
      <c r="AA130" s="35"/>
      <c r="AB130" s="100"/>
      <c r="AC130" s="35"/>
      <c r="AD130" s="99"/>
      <c r="AE130" s="35"/>
      <c r="AF130" s="100"/>
      <c r="AG130" s="35"/>
      <c r="AH130" s="99"/>
      <c r="AI130" s="35"/>
      <c r="AJ130" s="618"/>
      <c r="AK130" s="35"/>
      <c r="AL130" s="99"/>
      <c r="AN130" s="123"/>
      <c r="AO130" s="35"/>
      <c r="AP130" s="99"/>
      <c r="AR130" s="123"/>
      <c r="AS130" s="35"/>
      <c r="AT130" s="99"/>
      <c r="AV130" s="123"/>
      <c r="AW130" s="35"/>
      <c r="AX130" s="99"/>
      <c r="AZ130" s="123"/>
      <c r="BA130" s="35"/>
      <c r="BB130" s="99"/>
      <c r="BD130" s="123"/>
      <c r="BE130" s="35"/>
      <c r="BF130" s="99"/>
      <c r="BH130" s="123"/>
      <c r="BI130" s="35"/>
      <c r="BJ130" s="20"/>
      <c r="BL130" s="95"/>
    </row>
    <row r="131" spans="1:64" x14ac:dyDescent="0.2">
      <c r="A131" s="20" t="s">
        <v>15</v>
      </c>
      <c r="B131" s="22"/>
      <c r="C131" s="35"/>
      <c r="E131" s="35"/>
      <c r="F131" s="99"/>
      <c r="G131" s="56">
        <v>40926</v>
      </c>
      <c r="H131" s="100"/>
      <c r="I131" s="35"/>
      <c r="J131" s="99"/>
      <c r="K131" s="56"/>
      <c r="L131" s="100"/>
      <c r="M131" s="35"/>
      <c r="N131" s="99"/>
      <c r="O131" s="35"/>
      <c r="P131" s="100"/>
      <c r="Q131" s="35"/>
      <c r="R131" s="99"/>
      <c r="S131" s="56">
        <v>41131</v>
      </c>
      <c r="T131" s="618"/>
      <c r="U131" s="35"/>
      <c r="V131" s="99"/>
      <c r="W131" s="35"/>
      <c r="X131" s="100"/>
      <c r="Y131" s="35"/>
      <c r="Z131" s="99"/>
      <c r="AA131" s="35"/>
      <c r="AB131" s="100"/>
      <c r="AC131" s="35"/>
      <c r="AD131" s="99"/>
      <c r="AE131" s="35"/>
      <c r="AF131" s="100"/>
      <c r="AG131" s="35"/>
      <c r="AH131" s="99"/>
      <c r="AI131" s="56">
        <v>41690</v>
      </c>
      <c r="AJ131" s="618"/>
      <c r="AK131" s="35"/>
      <c r="AL131" s="99"/>
      <c r="AM131" s="29"/>
      <c r="AN131" s="123"/>
      <c r="AO131" s="35"/>
      <c r="AP131" s="99"/>
      <c r="AQ131" s="29">
        <v>41814</v>
      </c>
      <c r="AR131" s="123"/>
      <c r="AS131" s="35"/>
      <c r="AT131" s="99"/>
      <c r="AU131" s="29"/>
      <c r="AV131" s="123"/>
      <c r="AW131" s="35"/>
      <c r="AX131" s="99"/>
      <c r="AY131" s="29"/>
      <c r="AZ131" s="123"/>
      <c r="BA131" s="35"/>
      <c r="BB131" s="99"/>
      <c r="BC131" s="29"/>
      <c r="BD131" s="123"/>
      <c r="BE131" s="35"/>
      <c r="BF131" s="99"/>
      <c r="BG131" s="29"/>
      <c r="BH131" s="123"/>
      <c r="BI131" s="35"/>
      <c r="BJ131" s="20"/>
      <c r="BK131" s="29">
        <v>41803</v>
      </c>
      <c r="BL131" s="95"/>
    </row>
    <row r="132" spans="1:64" x14ac:dyDescent="0.2">
      <c r="A132" s="20" t="s">
        <v>16</v>
      </c>
      <c r="B132" s="22"/>
      <c r="C132" s="35"/>
      <c r="E132" s="35"/>
      <c r="F132" s="99"/>
      <c r="G132" s="56">
        <v>40954</v>
      </c>
      <c r="H132" s="100"/>
      <c r="I132" s="35"/>
      <c r="J132" s="99"/>
      <c r="K132" s="56"/>
      <c r="L132" s="100"/>
      <c r="M132" s="35"/>
      <c r="N132" s="99"/>
      <c r="O132" s="35"/>
      <c r="P132" s="100"/>
      <c r="Q132" s="35"/>
      <c r="R132" s="99"/>
      <c r="S132" s="56">
        <v>41176</v>
      </c>
      <c r="T132" s="618"/>
      <c r="U132" s="35"/>
      <c r="V132" s="99"/>
      <c r="W132" s="35"/>
      <c r="X132" s="100"/>
      <c r="Y132" s="35"/>
      <c r="Z132" s="99"/>
      <c r="AA132" s="35"/>
      <c r="AB132" s="100"/>
      <c r="AC132" s="35"/>
      <c r="AD132" s="99"/>
      <c r="AE132" s="35"/>
      <c r="AF132" s="100"/>
      <c r="AG132" s="35"/>
      <c r="AH132" s="99"/>
      <c r="AI132" s="56">
        <v>41710</v>
      </c>
      <c r="AJ132" s="618"/>
      <c r="AK132" s="35"/>
      <c r="AL132" s="99"/>
      <c r="AM132" s="29"/>
      <c r="AN132" s="123"/>
      <c r="AO132" s="35"/>
      <c r="AP132" s="99"/>
      <c r="AQ132" s="29">
        <v>41839</v>
      </c>
      <c r="AR132" s="123"/>
      <c r="AS132" s="35"/>
      <c r="AT132" s="99"/>
      <c r="AU132" s="29"/>
      <c r="AV132" s="123"/>
      <c r="AW132" s="35"/>
      <c r="AX132" s="99"/>
      <c r="AY132" s="29"/>
      <c r="AZ132" s="123"/>
      <c r="BA132" s="35"/>
      <c r="BB132" s="99"/>
      <c r="BC132" s="29"/>
      <c r="BD132" s="123"/>
      <c r="BE132" s="35"/>
      <c r="BF132" s="99"/>
      <c r="BG132" s="29"/>
      <c r="BH132" s="123"/>
      <c r="BI132" s="35"/>
      <c r="BJ132" s="20"/>
      <c r="BK132" s="29">
        <v>41828</v>
      </c>
      <c r="BL132" s="95"/>
    </row>
    <row r="133" spans="1:64" x14ac:dyDescent="0.2">
      <c r="A133" s="20"/>
      <c r="B133" s="22"/>
      <c r="C133" s="35"/>
      <c r="E133" s="35"/>
      <c r="F133" s="99"/>
      <c r="G133" s="56"/>
      <c r="H133" s="100"/>
      <c r="I133" s="35"/>
      <c r="J133" s="99"/>
      <c r="K133" s="56"/>
      <c r="L133" s="100"/>
      <c r="M133" s="35"/>
      <c r="N133" s="99"/>
      <c r="O133" s="35"/>
      <c r="P133" s="100"/>
      <c r="Q133" s="35"/>
      <c r="R133" s="99"/>
      <c r="S133" s="35"/>
      <c r="T133" s="618"/>
      <c r="U133" s="35"/>
      <c r="V133" s="99"/>
      <c r="W133" s="35"/>
      <c r="X133" s="100"/>
      <c r="Y133" s="35"/>
      <c r="Z133" s="99"/>
      <c r="AA133" s="35"/>
      <c r="AB133" s="100"/>
      <c r="AC133" s="35"/>
      <c r="AD133" s="99"/>
      <c r="AE133" s="35"/>
      <c r="AF133" s="100"/>
      <c r="AG133" s="35"/>
      <c r="AH133" s="99"/>
      <c r="AI133" s="35"/>
      <c r="AJ133" s="618"/>
      <c r="AK133" s="35"/>
      <c r="AL133" s="99"/>
      <c r="AM133" s="29"/>
      <c r="AN133" s="123"/>
      <c r="AO133" s="35"/>
      <c r="AP133" s="99"/>
      <c r="AQ133" s="29"/>
      <c r="AR133" s="123"/>
      <c r="AS133" s="35"/>
      <c r="AT133" s="99"/>
      <c r="AU133" s="29"/>
      <c r="AV133" s="123"/>
      <c r="AW133" s="35"/>
      <c r="AX133" s="99"/>
      <c r="AY133" s="29"/>
      <c r="AZ133" s="123"/>
      <c r="BA133" s="35"/>
      <c r="BB133" s="99"/>
      <c r="BC133" s="29"/>
      <c r="BD133" s="123"/>
      <c r="BE133" s="35"/>
      <c r="BF133" s="99"/>
      <c r="BG133" s="29"/>
      <c r="BH133" s="123"/>
      <c r="BI133" s="35"/>
      <c r="BJ133" s="20"/>
      <c r="BK133" s="29"/>
      <c r="BL133" s="95"/>
    </row>
    <row r="134" spans="1:64" x14ac:dyDescent="0.2">
      <c r="A134" s="20" t="s">
        <v>17</v>
      </c>
      <c r="B134" s="22"/>
      <c r="C134" s="35"/>
      <c r="E134" s="35"/>
      <c r="F134" s="99"/>
      <c r="G134" s="56">
        <v>40998</v>
      </c>
      <c r="H134" s="100"/>
      <c r="I134" s="35"/>
      <c r="J134" s="99"/>
      <c r="K134" s="56"/>
      <c r="L134" s="100"/>
      <c r="M134" s="35"/>
      <c r="N134" s="99"/>
      <c r="O134" s="35"/>
      <c r="P134" s="100"/>
      <c r="Q134" s="35"/>
      <c r="R134" s="99"/>
      <c r="S134" s="56">
        <v>41187</v>
      </c>
      <c r="T134" s="618"/>
      <c r="U134" s="35"/>
      <c r="V134" s="99"/>
      <c r="W134" s="35"/>
      <c r="X134" s="100"/>
      <c r="Y134" s="35"/>
      <c r="Z134" s="99"/>
      <c r="AA134" s="35"/>
      <c r="AB134" s="100"/>
      <c r="AC134" s="35"/>
      <c r="AD134" s="99"/>
      <c r="AE134" s="35"/>
      <c r="AF134" s="100"/>
      <c r="AG134" s="35"/>
      <c r="AH134" s="99"/>
      <c r="AI134" s="56">
        <v>41740</v>
      </c>
      <c r="AJ134" s="618"/>
      <c r="AK134" s="35"/>
      <c r="AL134" s="99"/>
      <c r="AM134" s="29"/>
      <c r="AN134" s="123"/>
      <c r="AO134" s="35"/>
      <c r="AP134" s="99"/>
      <c r="AQ134" s="29">
        <v>41842</v>
      </c>
      <c r="AR134" s="123"/>
      <c r="AS134" s="35"/>
      <c r="AT134" s="99"/>
      <c r="AU134" s="29"/>
      <c r="AV134" s="123"/>
      <c r="AW134" s="35"/>
      <c r="AX134" s="99"/>
      <c r="AY134" s="29"/>
      <c r="AZ134" s="123"/>
      <c r="BA134" s="35"/>
      <c r="BB134" s="99"/>
      <c r="BC134" s="29"/>
      <c r="BD134" s="123"/>
      <c r="BE134" s="35"/>
      <c r="BF134" s="99"/>
      <c r="BG134" s="29"/>
      <c r="BH134" s="123"/>
      <c r="BI134" s="35"/>
      <c r="BJ134" s="20"/>
      <c r="BK134" s="29">
        <v>42026</v>
      </c>
      <c r="BL134" s="95"/>
    </row>
    <row r="135" spans="1:64" x14ac:dyDescent="0.2">
      <c r="A135" s="20" t="s">
        <v>18</v>
      </c>
      <c r="B135" s="22"/>
      <c r="F135" s="20"/>
      <c r="G135" s="56">
        <v>41086</v>
      </c>
      <c r="H135" s="22"/>
      <c r="J135" s="20"/>
      <c r="K135" s="56"/>
      <c r="L135" s="22"/>
      <c r="N135" s="20"/>
      <c r="P135" s="22"/>
      <c r="R135" s="20"/>
      <c r="S135" s="29">
        <v>41253</v>
      </c>
      <c r="T135" s="618"/>
      <c r="V135" s="20"/>
      <c r="X135" s="22"/>
      <c r="Z135" s="20"/>
      <c r="AB135" s="22"/>
      <c r="AD135" s="20"/>
      <c r="AF135" s="22"/>
      <c r="AH135" s="20"/>
      <c r="AI135" s="29">
        <v>41929</v>
      </c>
      <c r="AJ135" s="618"/>
      <c r="AL135" s="20"/>
      <c r="AM135" s="29"/>
      <c r="AN135" s="123"/>
      <c r="AP135" s="20"/>
      <c r="AQ135" s="29">
        <v>41862</v>
      </c>
      <c r="AR135" s="123"/>
      <c r="AT135" s="20"/>
      <c r="AU135" s="29"/>
      <c r="AV135" s="123"/>
      <c r="AX135" s="20"/>
      <c r="AY135" s="29"/>
      <c r="AZ135" s="123"/>
      <c r="BB135" s="20"/>
      <c r="BC135" s="29"/>
      <c r="BD135" s="123"/>
      <c r="BF135" s="20"/>
      <c r="BG135" s="29"/>
      <c r="BH135" s="123"/>
      <c r="BJ135" s="20"/>
      <c r="BK135" s="29">
        <v>42074</v>
      </c>
      <c r="BL135" s="95"/>
    </row>
    <row r="136" spans="1:64" x14ac:dyDescent="0.2">
      <c r="A136" s="20"/>
      <c r="B136" s="22"/>
      <c r="F136" s="20"/>
      <c r="G136" s="56"/>
      <c r="H136" s="22"/>
      <c r="J136" s="20"/>
      <c r="K136" s="56"/>
      <c r="L136" s="22"/>
      <c r="N136" s="20"/>
      <c r="P136" s="22"/>
      <c r="R136" s="20"/>
      <c r="T136" s="618"/>
      <c r="V136" s="20"/>
      <c r="X136" s="22"/>
      <c r="Z136" s="20"/>
      <c r="AB136" s="22"/>
      <c r="AD136" s="20"/>
      <c r="AF136" s="22"/>
      <c r="AH136" s="20"/>
      <c r="AJ136" s="618"/>
      <c r="AL136" s="20"/>
      <c r="AN136" s="123"/>
      <c r="AP136" s="20"/>
      <c r="AR136" s="123"/>
      <c r="AT136" s="20"/>
      <c r="AV136" s="123"/>
      <c r="AX136" s="20"/>
      <c r="AZ136" s="123"/>
      <c r="BB136" s="20"/>
      <c r="BD136" s="123"/>
      <c r="BF136" s="20"/>
      <c r="BH136" s="123"/>
      <c r="BJ136" s="20"/>
      <c r="BK136" s="29"/>
      <c r="BL136" s="95"/>
    </row>
    <row r="137" spans="1:64" x14ac:dyDescent="0.2">
      <c r="A137" s="23" t="s">
        <v>69</v>
      </c>
      <c r="B137" s="22"/>
      <c r="F137" s="20"/>
      <c r="G137" s="56"/>
      <c r="H137" s="22"/>
      <c r="J137" s="20"/>
      <c r="K137" s="56"/>
      <c r="L137" s="22"/>
      <c r="N137" s="20"/>
      <c r="P137" s="22"/>
      <c r="R137" s="20"/>
      <c r="S137" s="29">
        <v>41269</v>
      </c>
      <c r="T137" s="618"/>
      <c r="V137" s="20"/>
      <c r="X137" s="22"/>
      <c r="Z137" s="20"/>
      <c r="AB137" s="22"/>
      <c r="AD137" s="20"/>
      <c r="AF137" s="22"/>
      <c r="AH137" s="20"/>
      <c r="AJ137" s="618"/>
      <c r="AL137" s="20"/>
      <c r="AN137" s="123"/>
      <c r="AP137" s="20"/>
      <c r="AQ137" s="29">
        <v>41953</v>
      </c>
      <c r="AR137" s="123"/>
      <c r="AT137" s="20"/>
      <c r="AU137" s="29"/>
      <c r="AV137" s="123"/>
      <c r="AX137" s="20"/>
      <c r="AY137" s="29"/>
      <c r="AZ137" s="123"/>
      <c r="BB137" s="20"/>
      <c r="BC137" s="29"/>
      <c r="BD137" s="123"/>
      <c r="BF137" s="20"/>
      <c r="BG137" s="29"/>
      <c r="BH137" s="123"/>
      <c r="BJ137" s="20"/>
      <c r="BK137" s="29">
        <v>42206</v>
      </c>
      <c r="BL137" s="95"/>
    </row>
    <row r="138" spans="1:64" x14ac:dyDescent="0.2">
      <c r="A138" s="23" t="s">
        <v>72</v>
      </c>
      <c r="B138" s="22"/>
      <c r="F138" s="20"/>
      <c r="G138" s="56"/>
      <c r="H138" s="22"/>
      <c r="J138" s="20"/>
      <c r="K138" s="56"/>
      <c r="L138" s="22"/>
      <c r="N138" s="20"/>
      <c r="P138" s="22"/>
      <c r="R138" s="20"/>
      <c r="S138" s="29">
        <v>41689</v>
      </c>
      <c r="T138" s="618"/>
      <c r="V138" s="20"/>
      <c r="X138" s="22"/>
      <c r="Z138" s="20"/>
      <c r="AB138" s="22"/>
      <c r="AD138" s="20"/>
      <c r="AF138" s="22"/>
      <c r="AH138" s="20"/>
      <c r="AJ138" s="618"/>
      <c r="AL138" s="20"/>
      <c r="AN138" s="123"/>
      <c r="AP138" s="20"/>
      <c r="AQ138" s="29">
        <v>41969</v>
      </c>
      <c r="AR138" s="123"/>
      <c r="AT138" s="20"/>
      <c r="AU138" s="29"/>
      <c r="AV138" s="123"/>
      <c r="AX138" s="20"/>
      <c r="AY138" s="29"/>
      <c r="AZ138" s="123"/>
      <c r="BB138" s="20"/>
      <c r="BC138" s="29"/>
      <c r="BD138" s="123"/>
      <c r="BF138" s="20"/>
      <c r="BG138" s="29"/>
      <c r="BH138" s="123"/>
      <c r="BJ138" s="20"/>
      <c r="BK138" s="29">
        <v>42217</v>
      </c>
      <c r="BL138" s="95"/>
    </row>
    <row r="139" spans="1:64" x14ac:dyDescent="0.2">
      <c r="A139" s="23"/>
      <c r="B139" s="22"/>
      <c r="F139" s="20"/>
      <c r="G139" s="56"/>
      <c r="H139" s="22"/>
      <c r="J139" s="20"/>
      <c r="K139" s="56"/>
      <c r="L139" s="22"/>
      <c r="N139" s="20"/>
      <c r="P139" s="22"/>
      <c r="R139" s="20"/>
      <c r="S139" s="29"/>
      <c r="T139" s="618"/>
      <c r="V139" s="20"/>
      <c r="X139" s="22"/>
      <c r="Z139" s="20"/>
      <c r="AB139" s="22"/>
      <c r="AD139" s="20"/>
      <c r="AF139" s="22"/>
      <c r="AH139" s="20"/>
      <c r="AJ139" s="618"/>
      <c r="AL139" s="20"/>
      <c r="AN139" s="123"/>
      <c r="AP139" s="20"/>
      <c r="AQ139" s="29"/>
      <c r="AR139" s="123"/>
      <c r="AT139" s="20"/>
      <c r="AU139" s="29"/>
      <c r="AV139" s="123"/>
      <c r="AX139" s="20"/>
      <c r="AY139" s="29"/>
      <c r="AZ139" s="123"/>
      <c r="BB139" s="20"/>
      <c r="BC139" s="29"/>
      <c r="BD139" s="123"/>
      <c r="BF139" s="20"/>
      <c r="BG139" s="29"/>
      <c r="BH139" s="123"/>
      <c r="BJ139" s="20"/>
      <c r="BK139" s="29"/>
      <c r="BL139" s="123"/>
    </row>
    <row r="140" spans="1:64" x14ac:dyDescent="0.2">
      <c r="A140" s="23" t="s">
        <v>93</v>
      </c>
      <c r="B140" s="22"/>
      <c r="F140" s="20"/>
      <c r="G140" s="56"/>
      <c r="H140" s="22"/>
      <c r="J140" s="20"/>
      <c r="K140" s="56"/>
      <c r="L140" s="22"/>
      <c r="N140" s="20"/>
      <c r="P140" s="22"/>
      <c r="R140" s="20"/>
      <c r="S140" s="29">
        <v>41827</v>
      </c>
      <c r="T140" s="618"/>
      <c r="V140" s="20"/>
      <c r="X140" s="22"/>
      <c r="Z140" s="20"/>
      <c r="AB140" s="22"/>
      <c r="AD140" s="20"/>
      <c r="AF140" s="22"/>
      <c r="AH140" s="20"/>
      <c r="AJ140" s="618"/>
      <c r="AL140" s="20"/>
      <c r="AN140" s="123"/>
      <c r="AP140" s="20"/>
      <c r="AQ140" s="29"/>
      <c r="AR140" s="123"/>
      <c r="AT140" s="20"/>
      <c r="AU140" s="29"/>
      <c r="AV140" s="123"/>
      <c r="AX140" s="20"/>
      <c r="AY140" s="29"/>
      <c r="AZ140" s="123"/>
      <c r="BB140" s="20"/>
      <c r="BC140" s="29"/>
      <c r="BD140" s="123"/>
      <c r="BF140" s="20"/>
      <c r="BG140" s="29"/>
      <c r="BH140" s="123"/>
      <c r="BJ140" s="20"/>
      <c r="BK140" s="29"/>
      <c r="BL140" s="123"/>
    </row>
    <row r="141" spans="1:64" x14ac:dyDescent="0.2">
      <c r="A141" s="23" t="s">
        <v>94</v>
      </c>
      <c r="B141" s="22"/>
      <c r="F141" s="20"/>
      <c r="G141" s="56"/>
      <c r="H141" s="22"/>
      <c r="J141" s="20"/>
      <c r="K141" s="56"/>
      <c r="L141" s="22"/>
      <c r="N141" s="20"/>
      <c r="P141" s="22"/>
      <c r="R141" s="20"/>
      <c r="S141" s="29">
        <v>41869</v>
      </c>
      <c r="T141" s="618"/>
      <c r="V141" s="20"/>
      <c r="X141" s="22"/>
      <c r="Z141" s="20"/>
      <c r="AB141" s="22"/>
      <c r="AD141" s="20"/>
      <c r="AF141" s="22"/>
      <c r="AH141" s="20"/>
      <c r="AJ141" s="618"/>
      <c r="AL141" s="20"/>
      <c r="AN141" s="123"/>
      <c r="AP141" s="20"/>
      <c r="AQ141" s="29"/>
      <c r="AR141" s="123"/>
      <c r="AT141" s="20"/>
      <c r="AU141" s="29"/>
      <c r="AV141" s="123"/>
      <c r="AX141" s="20"/>
      <c r="AY141" s="29"/>
      <c r="AZ141" s="123"/>
      <c r="BB141" s="20"/>
      <c r="BC141" s="29"/>
      <c r="BD141" s="123"/>
      <c r="BF141" s="20"/>
      <c r="BG141" s="29"/>
      <c r="BH141" s="123"/>
      <c r="BJ141" s="20"/>
      <c r="BK141" s="29"/>
      <c r="BL141" s="123"/>
    </row>
    <row r="142" spans="1:64" x14ac:dyDescent="0.2">
      <c r="A142" s="20"/>
      <c r="B142" s="22"/>
      <c r="F142" s="20"/>
      <c r="H142" s="22"/>
      <c r="J142" s="20"/>
      <c r="L142" s="22"/>
      <c r="N142" s="20"/>
      <c r="P142" s="22"/>
      <c r="R142" s="20"/>
      <c r="T142" s="22"/>
      <c r="V142" s="20"/>
      <c r="X142" s="22"/>
      <c r="Z142" s="20"/>
      <c r="AB142" s="22"/>
      <c r="AD142" s="20"/>
      <c r="AF142" s="22"/>
      <c r="AH142" s="20"/>
      <c r="AJ142" s="22"/>
      <c r="AL142" s="20"/>
      <c r="AN142" s="22"/>
      <c r="AP142" s="20"/>
      <c r="AR142" s="22"/>
      <c r="AT142" s="20"/>
      <c r="AV142" s="22"/>
      <c r="AX142" s="20"/>
      <c r="AZ142" s="22"/>
      <c r="BB142" s="20"/>
      <c r="BD142" s="22"/>
      <c r="BF142" s="20"/>
      <c r="BH142" s="22"/>
      <c r="BJ142" s="20"/>
      <c r="BL142" s="22"/>
    </row>
    <row r="143" spans="1:64" x14ac:dyDescent="0.2">
      <c r="A143" s="23" t="s">
        <v>23</v>
      </c>
      <c r="B143" s="22"/>
      <c r="C143" s="35"/>
      <c r="E143" s="35"/>
      <c r="F143" s="99"/>
      <c r="G143" s="34">
        <f>+(G129-G128)+(G132-G131)+(G135-G134)+(G138-G137)+(G141-G140)</f>
        <v>135</v>
      </c>
      <c r="H143" s="100"/>
      <c r="I143" s="35"/>
      <c r="J143" s="99"/>
      <c r="K143" s="34">
        <f>+(K129-K128)+(K132-K131)+(K135-K134)+(K138-K137)+(K141-K140)</f>
        <v>0</v>
      </c>
      <c r="L143" s="100"/>
      <c r="M143" s="35"/>
      <c r="N143" s="99"/>
      <c r="O143" s="34">
        <f>+(O129-O128)+(O132-O131)+(O135-O134)+(O138-O137)+(O141-O140)</f>
        <v>0</v>
      </c>
      <c r="P143" s="100"/>
      <c r="Q143" s="35"/>
      <c r="R143" s="99"/>
      <c r="S143" s="34">
        <f>+(S129-S128)+(S132-S131)+(S135-S134)+(S138-S137)+(S141-S140)</f>
        <v>587</v>
      </c>
      <c r="T143" s="100"/>
      <c r="U143" s="35"/>
      <c r="V143" s="99"/>
      <c r="W143" s="34">
        <f>+(W129-W128)+(W132-W131)+(W135-W134)</f>
        <v>0</v>
      </c>
      <c r="X143" s="100"/>
      <c r="Y143" s="35"/>
      <c r="Z143" s="99"/>
      <c r="AA143" s="34">
        <f>+(AA129-AA128)+(AA132-AA131)+(AA135-AA134)+(AA138-AA137)</f>
        <v>0</v>
      </c>
      <c r="AB143" s="100"/>
      <c r="AC143" s="35"/>
      <c r="AD143" s="99"/>
      <c r="AE143" s="34">
        <f>+(AE129-AE128)+(AE132-AE131)+(AE135-AE134)+(AE138-AE137)</f>
        <v>14</v>
      </c>
      <c r="AF143" s="100"/>
      <c r="AG143" s="35"/>
      <c r="AH143" s="99"/>
      <c r="AI143" s="34">
        <f>+(AI129-AI128)+(AI132-AI131)+(AI135-AI134)+(AI138-AI137)</f>
        <v>239</v>
      </c>
      <c r="AJ143" s="100"/>
      <c r="AK143" s="35"/>
      <c r="AL143" s="99"/>
      <c r="AM143" s="34">
        <f>+(AM129-AM128)+(AM132-AM131)+(AM135-AM134)+(AM138-AM137)</f>
        <v>0</v>
      </c>
      <c r="AN143" s="100"/>
      <c r="AO143" s="35"/>
      <c r="AP143" s="99"/>
      <c r="AQ143" s="34">
        <f>+(AQ129-AQ128)+(AQ132-AQ131)+(AQ135-AQ134)+(AQ138-AQ137)+(AQ141-AQ140)</f>
        <v>81</v>
      </c>
      <c r="AR143" s="100"/>
      <c r="AS143" s="35"/>
      <c r="AT143" s="99"/>
      <c r="AU143" s="34">
        <f>+(AU129-AU128)+(AU132-AU131)+(AU135-AU134)+(AU138-AU137)+(AU141-AU140)</f>
        <v>137</v>
      </c>
      <c r="AV143" s="100"/>
      <c r="AW143" s="35"/>
      <c r="AX143" s="99"/>
      <c r="AY143" s="34">
        <f>+(AY129-AY128)+(AY132-AY131)+(AY135-AY134)+(AY138-AY137)+(AY141-AY140)</f>
        <v>0</v>
      </c>
      <c r="AZ143" s="100"/>
      <c r="BA143" s="35"/>
      <c r="BB143" s="99"/>
      <c r="BC143" s="34">
        <f>+(BC129-BC128)+(BC132-BC131)+(BC135-BC134)+(BC138-BC137)+(BC141-BC140)</f>
        <v>72</v>
      </c>
      <c r="BD143" s="100"/>
      <c r="BE143" s="35"/>
      <c r="BF143" s="99"/>
      <c r="BG143" s="34">
        <f>+(BG129-BG128)+(BG132-BG131)+(BG135-BG134)+(BG138-BG137)+(BG141-BG140)</f>
        <v>0</v>
      </c>
      <c r="BH143" s="100"/>
      <c r="BI143" s="35"/>
      <c r="BJ143" s="99"/>
      <c r="BK143" s="34">
        <f>+(BK129-BK128)+(BK132-BK131)+(BK135-BK134)+(BK138-BK137)+(BK141-BK140)</f>
        <v>135</v>
      </c>
      <c r="BL143" s="100"/>
    </row>
    <row r="144" spans="1:64" x14ac:dyDescent="0.2">
      <c r="A144" s="23" t="s">
        <v>22</v>
      </c>
      <c r="B144" s="22"/>
      <c r="C144" s="35"/>
      <c r="E144" s="35"/>
      <c r="F144" s="99"/>
      <c r="H144" s="100"/>
      <c r="I144" s="35"/>
      <c r="J144" s="99"/>
      <c r="L144" s="100"/>
      <c r="M144" s="35"/>
      <c r="N144" s="99"/>
      <c r="P144" s="100"/>
      <c r="Q144" s="35"/>
      <c r="R144" s="99"/>
      <c r="T144" s="100"/>
      <c r="U144" s="35"/>
      <c r="V144" s="99"/>
      <c r="X144" s="100"/>
      <c r="Y144" s="35"/>
      <c r="Z144" s="99"/>
      <c r="AB144" s="100"/>
      <c r="AC144" s="35"/>
      <c r="AD144" s="99"/>
      <c r="AF144" s="100"/>
      <c r="AG144" s="35"/>
      <c r="AH144" s="99"/>
      <c r="AJ144" s="100"/>
      <c r="AK144" s="35"/>
      <c r="AL144" s="99"/>
      <c r="AN144" s="100"/>
      <c r="AO144" s="35"/>
      <c r="AP144" s="99"/>
      <c r="AR144" s="100"/>
      <c r="AS144" s="35"/>
      <c r="AT144" s="99"/>
      <c r="AV144" s="100"/>
      <c r="AW144" s="35"/>
      <c r="AX144" s="99"/>
      <c r="AZ144" s="100"/>
      <c r="BA144" s="35"/>
      <c r="BB144" s="99"/>
      <c r="BD144" s="100"/>
      <c r="BE144" s="35"/>
      <c r="BF144" s="99"/>
      <c r="BH144" s="100"/>
      <c r="BI144" s="35"/>
      <c r="BJ144" s="99"/>
      <c r="BL144" s="100"/>
    </row>
    <row r="145" spans="1:64" x14ac:dyDescent="0.2">
      <c r="A145" s="20"/>
      <c r="B145" s="22"/>
      <c r="C145" s="35"/>
      <c r="E145" s="35"/>
      <c r="F145" s="99"/>
      <c r="H145" s="100"/>
      <c r="I145" s="35"/>
      <c r="J145" s="99"/>
      <c r="L145" s="100"/>
      <c r="M145" s="35"/>
      <c r="N145" s="99"/>
      <c r="P145" s="100"/>
      <c r="Q145" s="35"/>
      <c r="R145" s="99"/>
      <c r="T145" s="100"/>
      <c r="U145" s="35"/>
      <c r="V145" s="99"/>
      <c r="X145" s="100"/>
      <c r="Y145" s="35"/>
      <c r="Z145" s="99"/>
      <c r="AB145" s="100"/>
      <c r="AC145" s="35"/>
      <c r="AD145" s="99"/>
      <c r="AF145" s="100"/>
      <c r="AG145" s="35"/>
      <c r="AH145" s="99"/>
      <c r="AJ145" s="100"/>
      <c r="AK145" s="35"/>
      <c r="AL145" s="99"/>
      <c r="AN145" s="100"/>
      <c r="AO145" s="35"/>
      <c r="AP145" s="99"/>
      <c r="AR145" s="100"/>
      <c r="AS145" s="35"/>
      <c r="AT145" s="99"/>
      <c r="AV145" s="100"/>
      <c r="AW145" s="35"/>
      <c r="AX145" s="99"/>
      <c r="AZ145" s="100"/>
      <c r="BA145" s="35"/>
      <c r="BB145" s="99"/>
      <c r="BD145" s="100"/>
      <c r="BE145" s="35"/>
      <c r="BF145" s="99"/>
      <c r="BH145" s="100"/>
      <c r="BI145" s="35"/>
      <c r="BJ145" s="99"/>
      <c r="BL145" s="100"/>
    </row>
    <row r="146" spans="1:64" x14ac:dyDescent="0.2">
      <c r="A146" s="20" t="s">
        <v>35</v>
      </c>
      <c r="B146" s="22"/>
      <c r="C146" s="36"/>
      <c r="E146" s="36"/>
      <c r="F146" s="92" t="s">
        <v>76</v>
      </c>
      <c r="G146" s="30">
        <f>+ROUND(G121*G123*$B$330/(LOOKUP(G122,$A$299:$A$330,$B$299:$B$330)),0)</f>
        <v>5179115601</v>
      </c>
      <c r="H146" s="100">
        <f>+ROUND(G146/$B$330,2)</f>
        <v>7020.46</v>
      </c>
      <c r="I146" s="36"/>
      <c r="J146" s="92" t="s">
        <v>76</v>
      </c>
      <c r="K146" s="30">
        <f>+ROUND(K121*K123*$B$330/(LOOKUP(K122,$A$299:$A$330,$B$299:$B$330)),0)</f>
        <v>1267468729</v>
      </c>
      <c r="L146" s="100">
        <f>+ROUND(K146/$B$330,2)</f>
        <v>1718.1</v>
      </c>
      <c r="M146" s="36"/>
      <c r="N146" s="92" t="s">
        <v>77</v>
      </c>
      <c r="O146" s="30">
        <f>+ROUND(O121*O123*$B$330/(LOOKUP(O122,$A$299:$A$330,$B$299:$B$330)),0)</f>
        <v>2847542032</v>
      </c>
      <c r="P146" s="100">
        <f>+ROUND(O146/$B$330,2)</f>
        <v>3859.94</v>
      </c>
      <c r="Q146" s="36"/>
      <c r="R146" s="92" t="s">
        <v>76</v>
      </c>
      <c r="S146" s="30">
        <f>+ROUND(S121*S123*$B$330/(LOOKUP(S122,$A$299:$A$330,$B$299:$B$330)),0)</f>
        <v>0</v>
      </c>
      <c r="T146" s="118">
        <f>+ROUND(S146/$B$330,2)</f>
        <v>0</v>
      </c>
      <c r="U146" s="36"/>
      <c r="V146" s="92" t="s">
        <v>75</v>
      </c>
      <c r="W146" s="30">
        <f>+ROUND(W121*W123*$B$330/(LOOKUP(W122,$A$299:$A$330,$B$299:$B$330)),0)</f>
        <v>170127431</v>
      </c>
      <c r="X146" s="100">
        <f>+ROUND(W146/$B$330,2)</f>
        <v>230.61</v>
      </c>
      <c r="Y146" s="36"/>
      <c r="Z146" s="92" t="s">
        <v>75</v>
      </c>
      <c r="AA146" s="30">
        <f>+ROUND(AA121*AA123*$B$330/(LOOKUP(AA122,$A$299:$A$330,$B$299:$B$330)),0)</f>
        <v>3758888434</v>
      </c>
      <c r="AB146" s="118">
        <f>+ROUND(AA146/$B$330,2)</f>
        <v>5095.3</v>
      </c>
      <c r="AC146" s="36"/>
      <c r="AD146" s="92" t="s">
        <v>76</v>
      </c>
      <c r="AE146" s="30">
        <f>+ROUND(AE121*AE123*$B$330/(LOOKUP(AE122,$A$299:$A$330,$B$299:$B$330)),0)</f>
        <v>724830232</v>
      </c>
      <c r="AF146" s="100">
        <f>+ROUND(AE146/$B$330,2)</f>
        <v>982.53</v>
      </c>
      <c r="AG146" s="36"/>
      <c r="AH146" s="92" t="s">
        <v>76</v>
      </c>
      <c r="AI146" s="30">
        <f>+ROUND(AI121*AI123*$B$330/(LOOKUP(AI122,$A$299:$A$330,$B$299:$B$330)),0)</f>
        <v>0</v>
      </c>
      <c r="AJ146" s="118">
        <f>+ROUND(AI146/$B$330,2)</f>
        <v>0</v>
      </c>
      <c r="AK146" s="36"/>
      <c r="AL146" s="92" t="s">
        <v>76</v>
      </c>
      <c r="AM146" s="30">
        <f>+ROUND(AM121*AM123*$B$330/(LOOKUP(AM122,$A$299:$A$330,$B$299:$B$330)),0)</f>
        <v>7189294779</v>
      </c>
      <c r="AN146" s="100">
        <f>+ROUND(AM146/$B$330,2)</f>
        <v>9745.33</v>
      </c>
      <c r="AO146" s="36"/>
      <c r="AP146" s="92" t="s">
        <v>76</v>
      </c>
      <c r="AQ146" s="30">
        <f>+ROUND(AQ121*AQ123*$B$330/(LOOKUP(AQ122,$A$299:$A$330,$B$299:$B$330)),0)</f>
        <v>4401473416</v>
      </c>
      <c r="AR146" s="100">
        <f>+ROUND(AQ146/$B$330,2)</f>
        <v>5966.34</v>
      </c>
      <c r="AS146" s="36"/>
      <c r="AT146" s="92" t="s">
        <v>75</v>
      </c>
      <c r="AU146" s="30">
        <f>+ROUND(AU121*AU123*$B$330/(LOOKUP(AU122,$A$299:$A$330,$B$299:$B$330)),0)</f>
        <v>739374040</v>
      </c>
      <c r="AV146" s="100">
        <f>+ROUND(AU146/$B$330,2)</f>
        <v>1002.25</v>
      </c>
      <c r="AW146" s="36"/>
      <c r="AX146" s="92" t="s">
        <v>76</v>
      </c>
      <c r="AY146" s="30">
        <f>+ROUND(AY121*AY123*$B$330/(LOOKUP(AY122,$A$299:$A$330,$B$299:$B$330)),0)</f>
        <v>737749510</v>
      </c>
      <c r="AZ146" s="100">
        <f>+ROUND(AY146/$B$330,2)</f>
        <v>1000.04</v>
      </c>
      <c r="BA146" s="36"/>
      <c r="BB146" s="92" t="s">
        <v>75</v>
      </c>
      <c r="BC146" s="30">
        <f>+ROUND(BC121*BC123*$B$330/(LOOKUP(BC122,$A$299:$A$330,$B$299:$B$330)),0)</f>
        <v>312813620</v>
      </c>
      <c r="BD146" s="100">
        <f>+ROUND(BC146/$B$330,2)</f>
        <v>424.03</v>
      </c>
      <c r="BE146" s="36"/>
      <c r="BF146" s="92"/>
      <c r="BG146" s="30"/>
      <c r="BH146" s="100">
        <f>+ROUND(BG146/$B$330,2)</f>
        <v>0</v>
      </c>
      <c r="BI146" s="36"/>
      <c r="BJ146" s="92" t="s">
        <v>76</v>
      </c>
      <c r="BK146" s="30">
        <f>+ROUND(BK121*BK123*$B$330/(LOOKUP(BK122,$A$299:$A$330,$B$299:$B$330)),0)</f>
        <v>805209481</v>
      </c>
      <c r="BL146" s="100">
        <f>+ROUND(BK146/$B$330,2)</f>
        <v>1091.49</v>
      </c>
    </row>
    <row r="147" spans="1:64" x14ac:dyDescent="0.2">
      <c r="A147" s="20"/>
      <c r="B147" s="22"/>
      <c r="C147" s="35"/>
      <c r="E147" s="35"/>
      <c r="F147" s="99"/>
      <c r="H147" s="100"/>
      <c r="I147" s="35"/>
      <c r="J147" s="99"/>
      <c r="L147" s="100"/>
      <c r="M147" s="35"/>
      <c r="N147" s="99"/>
      <c r="P147" s="100"/>
      <c r="Q147" s="35"/>
      <c r="R147" s="99"/>
      <c r="T147" s="100"/>
      <c r="U147" s="35"/>
      <c r="V147" s="99"/>
      <c r="X147" s="100"/>
      <c r="Y147" s="35"/>
      <c r="Z147" s="99"/>
      <c r="AB147" s="100"/>
      <c r="AC147" s="35"/>
      <c r="AD147" s="99"/>
      <c r="AF147" s="100"/>
      <c r="AG147" s="35"/>
      <c r="AH147" s="99"/>
      <c r="AJ147" s="100"/>
      <c r="AK147" s="35"/>
      <c r="AL147" s="99"/>
      <c r="AN147" s="100"/>
      <c r="AO147" s="35"/>
      <c r="AP147" s="99"/>
      <c r="AR147" s="100"/>
      <c r="AS147" s="35"/>
      <c r="AT147" s="99"/>
      <c r="AV147" s="100"/>
      <c r="AW147" s="35"/>
      <c r="AX147" s="99"/>
      <c r="AZ147" s="100"/>
      <c r="BA147" s="35"/>
      <c r="BB147" s="20"/>
      <c r="BD147" s="100"/>
      <c r="BE147" s="35"/>
      <c r="BF147" s="20"/>
      <c r="BH147" s="100"/>
      <c r="BI147" s="35"/>
      <c r="BJ147" s="20"/>
      <c r="BL147" s="100"/>
    </row>
    <row r="148" spans="1:64" x14ac:dyDescent="0.2">
      <c r="A148" s="20" t="s">
        <v>20</v>
      </c>
      <c r="B148" s="22"/>
      <c r="C148" s="35"/>
      <c r="E148" s="35"/>
      <c r="F148" s="99"/>
      <c r="G148" s="21">
        <f>+(G126-G125)-G143-G144</f>
        <v>354</v>
      </c>
      <c r="H148" s="119">
        <f>+G148/30</f>
        <v>11.8</v>
      </c>
      <c r="I148" s="35"/>
      <c r="J148" s="99"/>
      <c r="K148" s="21">
        <f>+(K126-K125)-K143-K144</f>
        <v>254</v>
      </c>
      <c r="L148" s="119">
        <f>+K148/30</f>
        <v>8.4666666666666668</v>
      </c>
      <c r="M148" s="35"/>
      <c r="N148" s="99"/>
      <c r="O148" s="21">
        <f>+(O126-O125)-O143-O144</f>
        <v>361</v>
      </c>
      <c r="P148" s="119">
        <f>+O148/30</f>
        <v>12.033333333333333</v>
      </c>
      <c r="Q148" s="35"/>
      <c r="R148" s="99"/>
      <c r="S148" s="21">
        <f>+(S126-S125)-S143-S144</f>
        <v>484</v>
      </c>
      <c r="T148" s="118">
        <f>+S148/30</f>
        <v>16.133333333333333</v>
      </c>
      <c r="U148" s="35"/>
      <c r="V148" s="99"/>
      <c r="W148" s="21">
        <f>+(W126-W125)-W143-W144</f>
        <v>120</v>
      </c>
      <c r="X148" s="119">
        <f>+W148/30</f>
        <v>4</v>
      </c>
      <c r="Y148" s="35"/>
      <c r="Z148" s="99"/>
      <c r="AA148" s="21">
        <f>+(AA126-AA125)-AA143-AA144</f>
        <v>530</v>
      </c>
      <c r="AB148" s="119">
        <f>+AA148/30</f>
        <v>17.666666666666668</v>
      </c>
      <c r="AC148" s="35"/>
      <c r="AD148" s="99"/>
      <c r="AE148" s="21">
        <f>+(AE126-AE125)-AE143-AE144</f>
        <v>174</v>
      </c>
      <c r="AF148" s="119">
        <f>+AE148/30</f>
        <v>5.8</v>
      </c>
      <c r="AG148" s="35"/>
      <c r="AH148" s="99"/>
      <c r="AI148" s="21">
        <f>+(AI126-AI125)-AI143-AI144</f>
        <v>257</v>
      </c>
      <c r="AJ148" s="119">
        <f>+AI148/30</f>
        <v>8.5666666666666664</v>
      </c>
      <c r="AK148" s="35"/>
      <c r="AL148" s="99"/>
      <c r="AM148" s="21">
        <f>+(AM126-AM125)-AM143-AM144</f>
        <v>799</v>
      </c>
      <c r="AN148" s="119">
        <f>+AM148/30</f>
        <v>26.633333333333333</v>
      </c>
      <c r="AO148" s="35"/>
      <c r="AP148" s="99"/>
      <c r="AQ148" s="21">
        <f>+(AQ126-AQ125)-AQ143-AQ144</f>
        <v>362</v>
      </c>
      <c r="AR148" s="119">
        <f>+AQ148/30</f>
        <v>12.066666666666666</v>
      </c>
      <c r="AS148" s="35"/>
      <c r="AT148" s="99"/>
      <c r="AU148" s="21">
        <f>+(AU126-AU125)-AU143-AU144</f>
        <v>322</v>
      </c>
      <c r="AV148" s="119">
        <f>+AU148/30</f>
        <v>10.733333333333333</v>
      </c>
      <c r="AW148" s="35"/>
      <c r="AX148" s="99"/>
      <c r="AY148" s="21">
        <f>+(AY126-AY125)-AY143-AY144</f>
        <v>365</v>
      </c>
      <c r="AZ148" s="119">
        <f>+AY148/30</f>
        <v>12.166666666666666</v>
      </c>
      <c r="BA148" s="35"/>
      <c r="BB148" s="20"/>
      <c r="BC148" s="21">
        <f>+(BC126-BC125)-BC143-BC144</f>
        <v>152</v>
      </c>
      <c r="BD148" s="119">
        <f>+BC148/30</f>
        <v>5.0666666666666664</v>
      </c>
      <c r="BE148" s="35"/>
      <c r="BF148" s="20"/>
      <c r="BG148" s="21">
        <f>+(BG126-BG125)-BG143-BG144</f>
        <v>0</v>
      </c>
      <c r="BH148" s="119">
        <f>+BG148/30</f>
        <v>0</v>
      </c>
      <c r="BI148" s="35"/>
      <c r="BJ148" s="20"/>
      <c r="BK148" s="21">
        <f>+(BK126-BK125)-BK143-BK144</f>
        <v>518</v>
      </c>
      <c r="BL148" s="119">
        <f>+BK148/30</f>
        <v>17.266666666666666</v>
      </c>
    </row>
    <row r="149" spans="1:64" x14ac:dyDescent="0.2">
      <c r="A149" s="20"/>
      <c r="B149" s="22"/>
      <c r="C149" s="35"/>
      <c r="E149" s="35"/>
      <c r="F149" s="99"/>
      <c r="H149" s="100"/>
      <c r="I149" s="35"/>
      <c r="J149" s="99"/>
      <c r="L149" s="100"/>
      <c r="M149" s="35"/>
      <c r="N149" s="99"/>
      <c r="P149" s="100"/>
      <c r="Q149" s="35"/>
      <c r="R149" s="99"/>
      <c r="T149" s="100"/>
      <c r="U149" s="35"/>
      <c r="V149" s="99"/>
      <c r="X149" s="100"/>
      <c r="Y149" s="35"/>
      <c r="Z149" s="99"/>
      <c r="AB149" s="100"/>
      <c r="AC149" s="35"/>
      <c r="AD149" s="99"/>
      <c r="AF149" s="100"/>
      <c r="AG149" s="35"/>
      <c r="AH149" s="99"/>
      <c r="AJ149" s="100"/>
      <c r="AK149" s="35"/>
      <c r="AL149" s="99"/>
      <c r="AN149" s="100"/>
      <c r="AO149" s="35"/>
      <c r="AP149" s="99"/>
      <c r="AR149" s="100"/>
      <c r="AS149" s="35"/>
      <c r="AT149" s="99"/>
      <c r="AV149" s="100"/>
      <c r="AW149" s="35"/>
      <c r="AX149" s="99"/>
      <c r="AZ149" s="100"/>
      <c r="BA149" s="35"/>
      <c r="BB149" s="20"/>
      <c r="BD149" s="100"/>
      <c r="BE149" s="35"/>
      <c r="BF149" s="20"/>
      <c r="BH149" s="100"/>
      <c r="BI149" s="35"/>
      <c r="BJ149" s="20"/>
      <c r="BL149" s="100"/>
    </row>
    <row r="150" spans="1:64" x14ac:dyDescent="0.2">
      <c r="A150" s="24" t="s">
        <v>36</v>
      </c>
      <c r="B150" s="32"/>
      <c r="C150" s="36"/>
      <c r="E150" s="36"/>
      <c r="F150" s="97" t="s">
        <v>79</v>
      </c>
      <c r="G150" s="98">
        <f>+ROUND(G146/(ROUND(G148/30,2)),0)</f>
        <v>438908102</v>
      </c>
      <c r="H150" s="101"/>
      <c r="I150" s="36"/>
      <c r="J150" s="97" t="s">
        <v>79</v>
      </c>
      <c r="K150" s="98">
        <f>+ROUND(K146/(ROUND(K148/30,2)),0)</f>
        <v>149642117</v>
      </c>
      <c r="L150" s="101"/>
      <c r="M150" s="36"/>
      <c r="N150" s="97" t="s">
        <v>80</v>
      </c>
      <c r="O150" s="98">
        <f>+ROUND(O146/(ROUND(O148/30,2)),0)</f>
        <v>236703411</v>
      </c>
      <c r="P150" s="101"/>
      <c r="Q150" s="36"/>
      <c r="R150" s="97" t="s">
        <v>79</v>
      </c>
      <c r="S150" s="98">
        <f>+ROUND(S146/(ROUND(S148/30,2)),0)</f>
        <v>0</v>
      </c>
      <c r="T150" s="101"/>
      <c r="U150" s="36"/>
      <c r="V150" s="97" t="s">
        <v>78</v>
      </c>
      <c r="W150" s="98">
        <f>+ROUND(W146/(ROUND(W148/30,2)),0)</f>
        <v>42531858</v>
      </c>
      <c r="X150" s="101"/>
      <c r="Y150" s="36"/>
      <c r="Z150" s="97" t="s">
        <v>78</v>
      </c>
      <c r="AA150" s="98">
        <f>+ROUND(AA146/(ROUND(AA148/30,2)),0)</f>
        <v>212727133</v>
      </c>
      <c r="AB150" s="101"/>
      <c r="AC150" s="36"/>
      <c r="AD150" s="97" t="s">
        <v>79</v>
      </c>
      <c r="AE150" s="98">
        <f>+ROUND(AE146/(ROUND(AE148/30,2)),0)</f>
        <v>124970730</v>
      </c>
      <c r="AF150" s="101"/>
      <c r="AG150" s="36"/>
      <c r="AH150" s="97" t="s">
        <v>79</v>
      </c>
      <c r="AI150" s="98">
        <f>+ROUND(AI146/(ROUND(AI148/30,2)),0)</f>
        <v>0</v>
      </c>
      <c r="AJ150" s="101"/>
      <c r="AK150" s="36"/>
      <c r="AL150" s="97" t="s">
        <v>79</v>
      </c>
      <c r="AM150" s="98">
        <f>+ROUND(AM146/(ROUND(AM148/30,2)),0)</f>
        <v>269969763</v>
      </c>
      <c r="AN150" s="101"/>
      <c r="AO150" s="36"/>
      <c r="AP150" s="97" t="s">
        <v>79</v>
      </c>
      <c r="AQ150" s="98">
        <f>+ROUND(AQ146/(ROUND(AQ148/30,2)),0)</f>
        <v>364662255</v>
      </c>
      <c r="AR150" s="101"/>
      <c r="AS150" s="36"/>
      <c r="AT150" s="97" t="s">
        <v>78</v>
      </c>
      <c r="AU150" s="98">
        <f>+ROUND(AU146/(ROUND(AU148/30,2)),0)</f>
        <v>68907180</v>
      </c>
      <c r="AV150" s="101"/>
      <c r="AW150" s="36"/>
      <c r="AX150" s="97" t="s">
        <v>79</v>
      </c>
      <c r="AY150" s="98">
        <f>+ROUND(AY146/(ROUND(AY148/30,2)),0)</f>
        <v>60620338</v>
      </c>
      <c r="AZ150" s="101"/>
      <c r="BA150" s="36"/>
      <c r="BB150" s="97" t="s">
        <v>78</v>
      </c>
      <c r="BC150" s="98">
        <f>+ROUND(BC146/(ROUND(BC148/30,2)),0)</f>
        <v>61698939</v>
      </c>
      <c r="BD150" s="101"/>
      <c r="BE150" s="36"/>
      <c r="BF150" s="97"/>
      <c r="BG150" s="98"/>
      <c r="BH150" s="101"/>
      <c r="BI150" s="36"/>
      <c r="BJ150" s="97" t="s">
        <v>79</v>
      </c>
      <c r="BK150" s="98">
        <f>+ROUND(BK146/(ROUND(BK148/30,2)),0)</f>
        <v>46624753</v>
      </c>
      <c r="BL150" s="101"/>
    </row>
    <row r="151" spans="1:64" x14ac:dyDescent="0.2">
      <c r="C151" s="36"/>
      <c r="E151" s="36"/>
      <c r="F151" s="36"/>
      <c r="G151" s="35"/>
      <c r="H151" s="35"/>
      <c r="I151" s="36"/>
      <c r="J151" s="36"/>
      <c r="K151" s="35"/>
      <c r="L151" s="35"/>
      <c r="M151" s="36"/>
      <c r="N151" s="36"/>
      <c r="O151" s="35"/>
      <c r="P151" s="35"/>
      <c r="Q151" s="36"/>
      <c r="R151" s="36"/>
      <c r="S151" s="35"/>
      <c r="T151" s="35"/>
      <c r="U151" s="36"/>
      <c r="V151" s="36"/>
      <c r="W151" s="35"/>
      <c r="X151" s="35"/>
      <c r="Y151" s="36"/>
      <c r="Z151" s="36"/>
      <c r="AA151" s="35"/>
      <c r="AB151" s="35"/>
      <c r="AC151" s="36"/>
      <c r="AD151" s="36"/>
      <c r="AE151" s="35"/>
      <c r="AF151" s="35"/>
      <c r="AG151" s="36"/>
      <c r="AH151" s="36"/>
      <c r="AI151" s="35"/>
      <c r="AJ151" s="35"/>
      <c r="AK151" s="36"/>
      <c r="AL151" s="36"/>
      <c r="AM151" s="35"/>
      <c r="AN151" s="35"/>
      <c r="AO151" s="36"/>
      <c r="AP151" s="36"/>
      <c r="AQ151" s="35"/>
      <c r="AR151" s="35"/>
      <c r="AS151" s="36"/>
      <c r="AT151" s="36"/>
      <c r="AU151" s="35"/>
      <c r="AV151" s="35"/>
      <c r="AW151" s="36"/>
      <c r="AX151" s="36"/>
      <c r="AY151" s="35"/>
      <c r="AZ151" s="35"/>
      <c r="BA151" s="36"/>
      <c r="BB151" s="36"/>
      <c r="BC151" s="35"/>
      <c r="BD151" s="35"/>
      <c r="BE151" s="36"/>
      <c r="BF151" s="36"/>
      <c r="BG151" s="35"/>
      <c r="BH151" s="35"/>
      <c r="BI151" s="36"/>
      <c r="BJ151" s="36"/>
      <c r="BK151" s="35"/>
      <c r="BL151" s="35"/>
    </row>
    <row r="152" spans="1:64" x14ac:dyDescent="0.2">
      <c r="C152" s="36"/>
      <c r="E152" s="36"/>
      <c r="F152" s="36"/>
      <c r="G152" s="35"/>
      <c r="H152" s="35"/>
      <c r="I152" s="36"/>
      <c r="J152" s="36"/>
      <c r="K152" s="35"/>
      <c r="L152" s="35"/>
      <c r="M152" s="36"/>
      <c r="N152" s="36"/>
      <c r="O152" s="35"/>
      <c r="P152" s="35"/>
      <c r="Q152" s="36"/>
      <c r="R152" s="36"/>
      <c r="S152" s="35"/>
      <c r="T152" s="35"/>
      <c r="U152" s="36"/>
      <c r="V152" s="36"/>
      <c r="W152" s="35"/>
      <c r="X152" s="35"/>
      <c r="Y152" s="36"/>
      <c r="Z152" s="36"/>
      <c r="AA152" s="35"/>
      <c r="AB152" s="35"/>
      <c r="AC152" s="36"/>
      <c r="AD152" s="36"/>
      <c r="AE152" s="35"/>
      <c r="AF152" s="35"/>
      <c r="AG152" s="36"/>
      <c r="AH152" s="36"/>
      <c r="AI152" s="35"/>
      <c r="AJ152" s="35"/>
      <c r="AK152" s="36"/>
      <c r="AL152" s="36"/>
      <c r="AM152" s="35"/>
      <c r="AN152" s="35"/>
      <c r="AO152" s="36"/>
      <c r="AP152" s="36"/>
      <c r="AQ152" s="35"/>
      <c r="AR152" s="35"/>
      <c r="AS152" s="36"/>
      <c r="AT152" s="36"/>
      <c r="AU152" s="35"/>
      <c r="AV152" s="35"/>
      <c r="AW152" s="36"/>
      <c r="AX152" s="36"/>
      <c r="AY152" s="35"/>
      <c r="AZ152" s="35"/>
      <c r="BA152" s="36"/>
      <c r="BB152" s="36"/>
      <c r="BC152" s="35"/>
      <c r="BD152" s="35"/>
      <c r="BE152" s="36"/>
      <c r="BF152" s="36"/>
      <c r="BG152" s="35"/>
      <c r="BH152" s="35"/>
      <c r="BI152" s="36"/>
      <c r="BJ152" s="36"/>
      <c r="BK152" s="35"/>
      <c r="BL152" s="35"/>
    </row>
    <row r="153" spans="1:64" x14ac:dyDescent="0.2">
      <c r="A153" s="18" t="s">
        <v>59</v>
      </c>
      <c r="B153" s="19"/>
      <c r="C153" s="35"/>
      <c r="E153" s="35"/>
      <c r="F153" s="102"/>
      <c r="G153" s="107" t="s">
        <v>59</v>
      </c>
      <c r="H153" s="103"/>
      <c r="I153" s="35"/>
      <c r="J153" s="102"/>
      <c r="K153" s="280" t="s">
        <v>27</v>
      </c>
      <c r="L153" s="103"/>
      <c r="M153" s="35"/>
      <c r="N153" s="102"/>
      <c r="O153" s="107" t="s">
        <v>59</v>
      </c>
      <c r="P153" s="103"/>
      <c r="Q153" s="35"/>
      <c r="R153" s="102"/>
      <c r="S153" s="107" t="s">
        <v>59</v>
      </c>
      <c r="T153" s="103"/>
      <c r="U153" s="35"/>
      <c r="V153" s="102"/>
      <c r="W153" s="107" t="s">
        <v>59</v>
      </c>
      <c r="X153" s="103"/>
      <c r="Y153" s="35"/>
      <c r="Z153" s="102"/>
      <c r="AA153" s="107" t="s">
        <v>59</v>
      </c>
      <c r="AB153" s="103"/>
      <c r="AC153" s="35"/>
      <c r="AD153" s="102"/>
      <c r="AE153" s="107" t="s">
        <v>59</v>
      </c>
      <c r="AF153" s="103"/>
      <c r="AG153" s="35"/>
      <c r="AH153" s="102"/>
      <c r="AI153" s="107" t="s">
        <v>59</v>
      </c>
      <c r="AJ153" s="103"/>
      <c r="AK153" s="35"/>
      <c r="AL153" s="102"/>
      <c r="AM153" s="107" t="s">
        <v>59</v>
      </c>
      <c r="AN153" s="103"/>
      <c r="AO153" s="35"/>
      <c r="AP153" s="102"/>
      <c r="AQ153" s="107" t="s">
        <v>59</v>
      </c>
      <c r="AR153" s="103"/>
      <c r="AS153" s="35"/>
      <c r="AT153" s="102"/>
      <c r="AU153" s="107" t="s">
        <v>59</v>
      </c>
      <c r="AV153" s="103"/>
      <c r="AW153" s="35"/>
      <c r="AX153" s="102"/>
      <c r="AY153" s="107" t="s">
        <v>59</v>
      </c>
      <c r="AZ153" s="103"/>
      <c r="BA153" s="35"/>
      <c r="BB153" s="102"/>
      <c r="BC153" s="107" t="s">
        <v>59</v>
      </c>
      <c r="BD153" s="103"/>
      <c r="BE153" s="35"/>
      <c r="BF153" s="102"/>
      <c r="BG153" s="107" t="s">
        <v>59</v>
      </c>
      <c r="BH153" s="103"/>
      <c r="BI153" s="35"/>
      <c r="BJ153" s="102"/>
      <c r="BK153" s="107" t="s">
        <v>27</v>
      </c>
      <c r="BL153" s="103"/>
    </row>
    <row r="154" spans="1:64" x14ac:dyDescent="0.2">
      <c r="A154" s="20"/>
      <c r="B154" s="22"/>
      <c r="C154" s="35"/>
      <c r="E154" s="35"/>
      <c r="F154" s="99"/>
      <c r="G154" s="35"/>
      <c r="H154" s="100"/>
      <c r="I154" s="35"/>
      <c r="J154" s="99"/>
      <c r="K154" s="35"/>
      <c r="L154" s="100"/>
      <c r="M154" s="35"/>
      <c r="N154" s="99"/>
      <c r="O154" s="35"/>
      <c r="P154" s="100"/>
      <c r="Q154" s="35"/>
      <c r="R154" s="99"/>
      <c r="S154" s="35"/>
      <c r="T154" s="100"/>
      <c r="U154" s="35"/>
      <c r="V154" s="99"/>
      <c r="W154" s="35"/>
      <c r="X154" s="100"/>
      <c r="Y154" s="35"/>
      <c r="Z154" s="99"/>
      <c r="AA154" s="35"/>
      <c r="AB154" s="100"/>
      <c r="AC154" s="35"/>
      <c r="AD154" s="99"/>
      <c r="AE154" s="35"/>
      <c r="AF154" s="100"/>
      <c r="AG154" s="35"/>
      <c r="AH154" s="99"/>
      <c r="AI154" s="35"/>
      <c r="AJ154" s="100"/>
      <c r="AK154" s="35"/>
      <c r="AL154" s="99"/>
      <c r="AM154" s="35"/>
      <c r="AN154" s="100"/>
      <c r="AO154" s="35"/>
      <c r="AP154" s="99"/>
      <c r="AQ154" s="35"/>
      <c r="AR154" s="100"/>
      <c r="AS154" s="35"/>
      <c r="AT154" s="99"/>
      <c r="AU154" s="35"/>
      <c r="AV154" s="100"/>
      <c r="AW154" s="35"/>
      <c r="AX154" s="99"/>
      <c r="AY154" s="35"/>
      <c r="AZ154" s="100"/>
      <c r="BA154" s="35"/>
      <c r="BB154" s="99"/>
      <c r="BC154" s="35"/>
      <c r="BD154" s="100"/>
      <c r="BE154" s="35"/>
      <c r="BF154" s="99"/>
      <c r="BG154" s="35"/>
      <c r="BH154" s="100"/>
      <c r="BI154" s="35"/>
      <c r="BJ154" s="99"/>
      <c r="BK154" s="35"/>
      <c r="BL154" s="100"/>
    </row>
    <row r="155" spans="1:64" x14ac:dyDescent="0.2">
      <c r="A155" s="20" t="s">
        <v>8</v>
      </c>
      <c r="B155" s="22"/>
      <c r="C155" s="77"/>
      <c r="E155" s="77"/>
      <c r="F155" s="92" t="s">
        <v>73</v>
      </c>
      <c r="G155" s="55">
        <v>1586171690</v>
      </c>
      <c r="H155" s="110" t="s">
        <v>58</v>
      </c>
      <c r="I155" s="77"/>
      <c r="J155" s="92" t="s">
        <v>73</v>
      </c>
      <c r="K155" s="55">
        <v>201944869</v>
      </c>
      <c r="L155" s="110" t="s">
        <v>58</v>
      </c>
      <c r="M155" s="77"/>
      <c r="N155" s="92"/>
      <c r="O155" s="55"/>
      <c r="P155" s="100"/>
      <c r="Q155" s="77"/>
      <c r="R155" s="92" t="s">
        <v>73</v>
      </c>
      <c r="S155" s="55">
        <v>1520719681</v>
      </c>
      <c r="T155" s="110" t="s">
        <v>58</v>
      </c>
      <c r="U155" s="77"/>
      <c r="V155" s="92" t="s">
        <v>73</v>
      </c>
      <c r="W155" s="55">
        <v>161727816.71000001</v>
      </c>
      <c r="X155" s="110" t="s">
        <v>58</v>
      </c>
      <c r="Y155" s="77"/>
      <c r="Z155" s="92" t="s">
        <v>73</v>
      </c>
      <c r="AA155" s="55">
        <v>708096259.60000002</v>
      </c>
      <c r="AB155" s="110" t="s">
        <v>58</v>
      </c>
      <c r="AC155" s="77"/>
      <c r="AD155" s="92" t="s">
        <v>73</v>
      </c>
      <c r="AE155" s="55">
        <v>1350137453.27</v>
      </c>
      <c r="AF155" s="110" t="s">
        <v>101</v>
      </c>
      <c r="AG155" s="77"/>
      <c r="AH155" s="92" t="s">
        <v>73</v>
      </c>
      <c r="AI155" s="55"/>
      <c r="AJ155" s="110"/>
      <c r="AK155" s="77"/>
      <c r="AL155" s="92" t="s">
        <v>73</v>
      </c>
      <c r="AM155" s="55">
        <v>9138826825.0400009</v>
      </c>
      <c r="AN155" s="110" t="s">
        <v>58</v>
      </c>
      <c r="AO155" s="77"/>
      <c r="AP155" s="92" t="s">
        <v>73</v>
      </c>
      <c r="AQ155" s="55">
        <v>4390983227</v>
      </c>
      <c r="AR155" s="110" t="s">
        <v>58</v>
      </c>
      <c r="AS155" s="77"/>
      <c r="AT155" s="92" t="s">
        <v>73</v>
      </c>
      <c r="AU155" s="55">
        <v>3734548962.6700001</v>
      </c>
      <c r="AV155" s="110" t="s">
        <v>58</v>
      </c>
      <c r="AW155" s="77"/>
      <c r="AX155" s="92" t="s">
        <v>73</v>
      </c>
      <c r="AY155" s="55">
        <v>576367317.85000002</v>
      </c>
      <c r="AZ155" s="110" t="s">
        <v>58</v>
      </c>
      <c r="BA155" s="77"/>
      <c r="BB155" s="92" t="s">
        <v>73</v>
      </c>
      <c r="BC155" s="55">
        <v>288091629.81</v>
      </c>
      <c r="BD155" s="110" t="s">
        <v>58</v>
      </c>
      <c r="BE155" s="77"/>
      <c r="BF155" s="92" t="s">
        <v>73</v>
      </c>
      <c r="BG155" s="55"/>
      <c r="BH155" s="110"/>
      <c r="BI155" s="77"/>
      <c r="BJ155" s="92" t="s">
        <v>73</v>
      </c>
      <c r="BK155" s="28">
        <v>384671003</v>
      </c>
      <c r="BL155" s="93" t="s">
        <v>101</v>
      </c>
    </row>
    <row r="156" spans="1:64" x14ac:dyDescent="0.2">
      <c r="A156" s="20" t="s">
        <v>10</v>
      </c>
      <c r="B156" s="22"/>
      <c r="C156" s="35"/>
      <c r="E156" s="35"/>
      <c r="F156" s="99"/>
      <c r="G156" s="35">
        <v>2012</v>
      </c>
      <c r="H156" s="100"/>
      <c r="I156" s="35"/>
      <c r="J156" s="99"/>
      <c r="K156" s="35">
        <v>1986</v>
      </c>
      <c r="L156" s="100"/>
      <c r="M156" s="35"/>
      <c r="N156" s="99"/>
      <c r="O156" s="35"/>
      <c r="P156" s="100"/>
      <c r="Q156" s="35"/>
      <c r="R156" s="99"/>
      <c r="S156" s="35">
        <v>2015</v>
      </c>
      <c r="T156" s="100"/>
      <c r="U156" s="35"/>
      <c r="V156" s="99"/>
      <c r="W156" s="35">
        <v>2015</v>
      </c>
      <c r="X156" s="100"/>
      <c r="Y156" s="35"/>
      <c r="Z156" s="99"/>
      <c r="AA156" s="35">
        <v>2010</v>
      </c>
      <c r="AB156" s="100"/>
      <c r="AC156" s="35"/>
      <c r="AD156" s="99"/>
      <c r="AE156" s="35">
        <v>2009</v>
      </c>
      <c r="AF156" s="100"/>
      <c r="AG156" s="35"/>
      <c r="AH156" s="99"/>
      <c r="AI156" s="35"/>
      <c r="AJ156" s="100"/>
      <c r="AK156" s="35"/>
      <c r="AL156" s="99"/>
      <c r="AM156" s="35">
        <v>2011</v>
      </c>
      <c r="AN156" s="100"/>
      <c r="AO156" s="35"/>
      <c r="AP156" s="99"/>
      <c r="AQ156" s="35">
        <v>2017</v>
      </c>
      <c r="AR156" s="100"/>
      <c r="AS156" s="35"/>
      <c r="AT156" s="99"/>
      <c r="AU156" s="35">
        <v>2001</v>
      </c>
      <c r="AV156" s="100"/>
      <c r="AW156" s="35"/>
      <c r="AX156" s="99"/>
      <c r="AY156" s="35">
        <v>2016</v>
      </c>
      <c r="AZ156" s="100"/>
      <c r="BA156" s="35"/>
      <c r="BB156" s="99"/>
      <c r="BC156" s="35">
        <v>2014</v>
      </c>
      <c r="BD156" s="100"/>
      <c r="BE156" s="35"/>
      <c r="BF156" s="99"/>
      <c r="BG156" s="35"/>
      <c r="BH156" s="100"/>
      <c r="BI156" s="35"/>
      <c r="BJ156" s="99"/>
      <c r="BK156" s="21">
        <v>2009</v>
      </c>
      <c r="BL156" s="22"/>
    </row>
    <row r="157" spans="1:64" x14ac:dyDescent="0.2">
      <c r="A157" s="23" t="s">
        <v>88</v>
      </c>
      <c r="B157" s="22"/>
      <c r="C157" s="35"/>
      <c r="E157" s="35"/>
      <c r="F157" s="99"/>
      <c r="G157" s="88">
        <v>1</v>
      </c>
      <c r="H157" s="100"/>
      <c r="I157" s="35"/>
      <c r="J157" s="99"/>
      <c r="K157" s="88">
        <v>1</v>
      </c>
      <c r="L157" s="100"/>
      <c r="M157" s="35"/>
      <c r="N157" s="99"/>
      <c r="O157" s="88"/>
      <c r="P157" s="100"/>
      <c r="Q157" s="35"/>
      <c r="R157" s="99"/>
      <c r="S157" s="88">
        <v>1</v>
      </c>
      <c r="T157" s="100"/>
      <c r="U157" s="35"/>
      <c r="V157" s="99"/>
      <c r="W157" s="88">
        <v>1</v>
      </c>
      <c r="X157" s="100"/>
      <c r="Y157" s="35"/>
      <c r="Z157" s="99"/>
      <c r="AA157" s="88">
        <v>1</v>
      </c>
      <c r="AB157" s="100"/>
      <c r="AC157" s="35"/>
      <c r="AD157" s="99"/>
      <c r="AE157" s="88">
        <v>0</v>
      </c>
      <c r="AF157" s="120">
        <v>0.5</v>
      </c>
      <c r="AG157" s="35"/>
      <c r="AH157" s="99"/>
      <c r="AI157" s="88"/>
      <c r="AJ157" s="120"/>
      <c r="AK157" s="35"/>
      <c r="AL157" s="99"/>
      <c r="AM157" s="88">
        <v>0</v>
      </c>
      <c r="AN157" s="120">
        <v>1</v>
      </c>
      <c r="AO157" s="35"/>
      <c r="AP157" s="99"/>
      <c r="AQ157" s="88">
        <v>0</v>
      </c>
      <c r="AR157" s="120">
        <v>0.5</v>
      </c>
      <c r="AS157" s="35"/>
      <c r="AT157" s="99"/>
      <c r="AU157" s="88">
        <v>0.5</v>
      </c>
      <c r="AV157" s="120"/>
      <c r="AW157" s="35"/>
      <c r="AX157" s="99"/>
      <c r="AY157" s="88">
        <v>1</v>
      </c>
      <c r="AZ157" s="120"/>
      <c r="BA157" s="35"/>
      <c r="BB157" s="99"/>
      <c r="BC157" s="88">
        <v>1</v>
      </c>
      <c r="BD157" s="120"/>
      <c r="BE157" s="35"/>
      <c r="BF157" s="99"/>
      <c r="BG157" s="88"/>
      <c r="BH157" s="120"/>
      <c r="BI157" s="35"/>
      <c r="BJ157" s="99"/>
      <c r="BK157" s="88">
        <v>0</v>
      </c>
      <c r="BL157" s="121">
        <v>0.5</v>
      </c>
    </row>
    <row r="158" spans="1:64" x14ac:dyDescent="0.2">
      <c r="A158" s="20"/>
      <c r="B158" s="22"/>
      <c r="C158" s="35"/>
      <c r="E158" s="35"/>
      <c r="F158" s="99"/>
      <c r="G158" s="35"/>
      <c r="H158" s="100"/>
      <c r="I158" s="35"/>
      <c r="J158" s="99"/>
      <c r="K158" s="35"/>
      <c r="L158" s="100"/>
      <c r="M158" s="35"/>
      <c r="N158" s="99"/>
      <c r="O158" s="35"/>
      <c r="P158" s="100"/>
      <c r="Q158" s="35"/>
      <c r="R158" s="99"/>
      <c r="S158" s="35"/>
      <c r="T158" s="100"/>
      <c r="U158" s="35"/>
      <c r="V158" s="99"/>
      <c r="W158" s="35"/>
      <c r="X158" s="100"/>
      <c r="Y158" s="35"/>
      <c r="Z158" s="99"/>
      <c r="AA158" s="35"/>
      <c r="AB158" s="100"/>
      <c r="AC158" s="35"/>
      <c r="AD158" s="99"/>
      <c r="AE158" s="35"/>
      <c r="AF158" s="100"/>
      <c r="AG158" s="35"/>
      <c r="AH158" s="99"/>
      <c r="AI158" s="35"/>
      <c r="AJ158" s="100"/>
      <c r="AK158" s="35"/>
      <c r="AL158" s="99"/>
      <c r="AM158" s="35"/>
      <c r="AN158" s="100"/>
      <c r="AO158" s="35"/>
      <c r="AP158" s="99"/>
      <c r="AQ158" s="35"/>
      <c r="AR158" s="100"/>
      <c r="AS158" s="35"/>
      <c r="AT158" s="99"/>
      <c r="AU158" s="35"/>
      <c r="AV158" s="100"/>
      <c r="AW158" s="35"/>
      <c r="AX158" s="99"/>
      <c r="AY158" s="35"/>
      <c r="AZ158" s="100"/>
      <c r="BA158" s="35"/>
      <c r="BB158" s="99"/>
      <c r="BC158" s="35"/>
      <c r="BD158" s="100"/>
      <c r="BE158" s="35"/>
      <c r="BF158" s="99"/>
      <c r="BG158" s="35"/>
      <c r="BH158" s="100"/>
      <c r="BI158" s="35"/>
      <c r="BJ158" s="99"/>
      <c r="BL158" s="22"/>
    </row>
    <row r="159" spans="1:64" ht="12.75" customHeight="1" x14ac:dyDescent="0.2">
      <c r="A159" s="20" t="s">
        <v>11</v>
      </c>
      <c r="B159" s="22"/>
      <c r="C159" s="35"/>
      <c r="E159" s="35"/>
      <c r="F159" s="99"/>
      <c r="G159" s="56">
        <v>40798</v>
      </c>
      <c r="H159" s="100"/>
      <c r="I159" s="35"/>
      <c r="J159" s="99"/>
      <c r="K159" s="56">
        <v>31313</v>
      </c>
      <c r="L159" s="100"/>
      <c r="M159" s="35"/>
      <c r="N159" s="99"/>
      <c r="O159" s="56"/>
      <c r="P159" s="100"/>
      <c r="Q159" s="35"/>
      <c r="R159" s="99"/>
      <c r="S159" s="56">
        <v>42152</v>
      </c>
      <c r="T159" s="100"/>
      <c r="U159" s="35"/>
      <c r="V159" s="99"/>
      <c r="W159" s="56">
        <v>41799</v>
      </c>
      <c r="X159" s="100"/>
      <c r="Y159" s="35"/>
      <c r="Z159" s="99"/>
      <c r="AA159" s="56">
        <v>40105</v>
      </c>
      <c r="AB159" s="100"/>
      <c r="AC159" s="35"/>
      <c r="AD159" s="99"/>
      <c r="AE159" s="56">
        <v>39153</v>
      </c>
      <c r="AF159" s="618" t="s">
        <v>100</v>
      </c>
      <c r="AG159" s="35"/>
      <c r="AH159" s="99"/>
      <c r="AI159" s="56"/>
      <c r="AJ159" s="100"/>
      <c r="AK159" s="35"/>
      <c r="AL159" s="99"/>
      <c r="AM159" s="56">
        <v>39577</v>
      </c>
      <c r="AN159" s="618" t="s">
        <v>105</v>
      </c>
      <c r="AO159" s="35"/>
      <c r="AP159" s="99"/>
      <c r="AQ159" s="56">
        <v>42109</v>
      </c>
      <c r="AR159" s="618" t="s">
        <v>811</v>
      </c>
      <c r="AS159" s="35"/>
      <c r="AT159" s="99"/>
      <c r="AU159" s="56">
        <v>36440</v>
      </c>
      <c r="AV159" s="100"/>
      <c r="AW159" s="35"/>
      <c r="AX159" s="99"/>
      <c r="AY159" s="56">
        <v>42177</v>
      </c>
      <c r="AZ159" s="100"/>
      <c r="BA159" s="35"/>
      <c r="BB159" s="99"/>
      <c r="BC159" s="56">
        <v>41626</v>
      </c>
      <c r="BD159" s="100"/>
      <c r="BE159" s="35"/>
      <c r="BF159" s="99"/>
      <c r="BG159" s="56"/>
      <c r="BH159" s="100"/>
      <c r="BI159" s="35"/>
      <c r="BJ159" s="99"/>
      <c r="BK159" s="29">
        <v>39761</v>
      </c>
      <c r="BL159" s="619" t="s">
        <v>889</v>
      </c>
    </row>
    <row r="160" spans="1:64" x14ac:dyDescent="0.2">
      <c r="A160" s="20" t="s">
        <v>12</v>
      </c>
      <c r="B160" s="22"/>
      <c r="C160" s="35"/>
      <c r="E160" s="35"/>
      <c r="F160" s="99"/>
      <c r="G160" s="56">
        <v>41006</v>
      </c>
      <c r="H160" s="100"/>
      <c r="I160" s="35"/>
      <c r="J160" s="99"/>
      <c r="K160" s="56">
        <v>31623</v>
      </c>
      <c r="L160" s="100"/>
      <c r="M160" s="35"/>
      <c r="N160" s="99"/>
      <c r="O160" s="56"/>
      <c r="P160" s="100"/>
      <c r="Q160" s="35"/>
      <c r="R160" s="99"/>
      <c r="S160" s="56">
        <v>42363</v>
      </c>
      <c r="T160" s="100"/>
      <c r="U160" s="35"/>
      <c r="V160" s="99"/>
      <c r="W160" s="56">
        <v>42102</v>
      </c>
      <c r="X160" s="100"/>
      <c r="Y160" s="35"/>
      <c r="Z160" s="99"/>
      <c r="AA160" s="56">
        <v>40268</v>
      </c>
      <c r="AB160" s="100"/>
      <c r="AC160" s="35"/>
      <c r="AD160" s="99"/>
      <c r="AE160" s="56">
        <v>40009</v>
      </c>
      <c r="AF160" s="618"/>
      <c r="AG160" s="35"/>
      <c r="AH160" s="99"/>
      <c r="AI160" s="56"/>
      <c r="AJ160" s="100"/>
      <c r="AK160" s="35"/>
      <c r="AL160" s="99"/>
      <c r="AM160" s="56">
        <v>40590</v>
      </c>
      <c r="AN160" s="618"/>
      <c r="AO160" s="35"/>
      <c r="AP160" s="99"/>
      <c r="AQ160" s="56">
        <v>42817</v>
      </c>
      <c r="AR160" s="618"/>
      <c r="AS160" s="35"/>
      <c r="AT160" s="99"/>
      <c r="AU160" s="56">
        <v>37011</v>
      </c>
      <c r="AV160" s="100"/>
      <c r="AW160" s="35"/>
      <c r="AX160" s="99"/>
      <c r="AY160" s="56">
        <v>42735</v>
      </c>
      <c r="AZ160" s="100"/>
      <c r="BA160" s="35"/>
      <c r="BB160" s="99"/>
      <c r="BC160" s="56">
        <v>41976</v>
      </c>
      <c r="BD160" s="100"/>
      <c r="BE160" s="35"/>
      <c r="BF160" s="99"/>
      <c r="BG160" s="56"/>
      <c r="BH160" s="100"/>
      <c r="BI160" s="35"/>
      <c r="BJ160" s="99"/>
      <c r="BK160" s="29">
        <v>40142</v>
      </c>
      <c r="BL160" s="619"/>
    </row>
    <row r="161" spans="1:64" x14ac:dyDescent="0.2">
      <c r="A161" s="20"/>
      <c r="B161" s="22"/>
      <c r="C161" s="35"/>
      <c r="E161" s="35"/>
      <c r="F161" s="99"/>
      <c r="G161" s="35"/>
      <c r="H161" s="100"/>
      <c r="I161" s="35"/>
      <c r="J161" s="99"/>
      <c r="K161" s="35"/>
      <c r="L161" s="100"/>
      <c r="M161" s="35"/>
      <c r="N161" s="99"/>
      <c r="O161" s="35"/>
      <c r="P161" s="100"/>
      <c r="Q161" s="35"/>
      <c r="R161" s="99"/>
      <c r="S161" s="35"/>
      <c r="T161" s="100"/>
      <c r="U161" s="35"/>
      <c r="V161" s="99"/>
      <c r="W161" s="35"/>
      <c r="X161" s="100"/>
      <c r="Y161" s="35"/>
      <c r="Z161" s="99"/>
      <c r="AA161" s="35"/>
      <c r="AB161" s="100"/>
      <c r="AC161" s="35"/>
      <c r="AD161" s="99"/>
      <c r="AE161" s="35"/>
      <c r="AF161" s="618"/>
      <c r="AG161" s="35"/>
      <c r="AH161" s="99"/>
      <c r="AI161" s="35"/>
      <c r="AJ161" s="100"/>
      <c r="AK161" s="35"/>
      <c r="AL161" s="99"/>
      <c r="AM161" s="35"/>
      <c r="AN161" s="618"/>
      <c r="AO161" s="35"/>
      <c r="AP161" s="99"/>
      <c r="AQ161" s="35"/>
      <c r="AR161" s="618"/>
      <c r="AS161" s="35"/>
      <c r="AT161" s="99"/>
      <c r="AU161" s="35"/>
      <c r="AV161" s="100"/>
      <c r="AW161" s="35"/>
      <c r="AX161" s="99"/>
      <c r="AY161" s="35"/>
      <c r="AZ161" s="100"/>
      <c r="BA161" s="35"/>
      <c r="BB161" s="99"/>
      <c r="BC161" s="35"/>
      <c r="BD161" s="100"/>
      <c r="BE161" s="35"/>
      <c r="BF161" s="99"/>
      <c r="BG161" s="35"/>
      <c r="BH161" s="100"/>
      <c r="BI161" s="35"/>
      <c r="BJ161" s="99"/>
      <c r="BK161" s="35"/>
      <c r="BL161" s="619"/>
    </row>
    <row r="162" spans="1:64" x14ac:dyDescent="0.2">
      <c r="A162" s="20" t="s">
        <v>13</v>
      </c>
      <c r="B162" s="22"/>
      <c r="C162" s="35"/>
      <c r="E162" s="35"/>
      <c r="F162" s="99"/>
      <c r="G162" s="56"/>
      <c r="H162" s="100"/>
      <c r="I162" s="35"/>
      <c r="J162" s="99"/>
      <c r="K162" s="56"/>
      <c r="L162" s="100"/>
      <c r="M162" s="35"/>
      <c r="N162" s="99"/>
      <c r="O162" s="56"/>
      <c r="P162" s="100"/>
      <c r="Q162" s="35"/>
      <c r="R162" s="99"/>
      <c r="S162" s="56">
        <v>42156</v>
      </c>
      <c r="T162" s="100"/>
      <c r="U162" s="35"/>
      <c r="V162" s="99"/>
      <c r="W162" s="56">
        <v>41943</v>
      </c>
      <c r="X162" s="100"/>
      <c r="Y162" s="35"/>
      <c r="Z162" s="99"/>
      <c r="AA162" s="56"/>
      <c r="AB162" s="100"/>
      <c r="AC162" s="35"/>
      <c r="AD162" s="99"/>
      <c r="AE162" s="56">
        <v>39219</v>
      </c>
      <c r="AF162" s="618"/>
      <c r="AG162" s="35"/>
      <c r="AH162" s="99"/>
      <c r="AI162" s="56"/>
      <c r="AJ162" s="100"/>
      <c r="AK162" s="35"/>
      <c r="AL162" s="99"/>
      <c r="AM162" s="56"/>
      <c r="AN162" s="618"/>
      <c r="AO162" s="35"/>
      <c r="AP162" s="99"/>
      <c r="AQ162" s="56"/>
      <c r="AR162" s="618"/>
      <c r="AS162" s="35"/>
      <c r="AT162" s="99"/>
      <c r="AU162" s="56">
        <v>36742</v>
      </c>
      <c r="AV162" s="100"/>
      <c r="AW162" s="35"/>
      <c r="AX162" s="99"/>
      <c r="AY162" s="56">
        <v>42439</v>
      </c>
      <c r="AZ162" s="100"/>
      <c r="BA162" s="35"/>
      <c r="BB162" s="99"/>
      <c r="BC162" s="56">
        <v>41723</v>
      </c>
      <c r="BD162" s="100"/>
      <c r="BE162" s="35"/>
      <c r="BF162" s="99"/>
      <c r="BG162" s="56"/>
      <c r="BH162" s="100"/>
      <c r="BI162" s="35"/>
      <c r="BJ162" s="99"/>
      <c r="BK162" s="56"/>
      <c r="BL162" s="619"/>
    </row>
    <row r="163" spans="1:64" x14ac:dyDescent="0.2">
      <c r="A163" s="20" t="s">
        <v>14</v>
      </c>
      <c r="B163" s="22"/>
      <c r="C163" s="35"/>
      <c r="E163" s="35"/>
      <c r="F163" s="99"/>
      <c r="G163" s="56"/>
      <c r="H163" s="100"/>
      <c r="I163" s="35"/>
      <c r="J163" s="99"/>
      <c r="K163" s="56"/>
      <c r="L163" s="100"/>
      <c r="M163" s="35"/>
      <c r="N163" s="99"/>
      <c r="O163" s="56"/>
      <c r="P163" s="100"/>
      <c r="Q163" s="35"/>
      <c r="R163" s="99"/>
      <c r="S163" s="56">
        <v>42185</v>
      </c>
      <c r="T163" s="100"/>
      <c r="U163" s="35"/>
      <c r="V163" s="99"/>
      <c r="W163" s="56">
        <v>42093</v>
      </c>
      <c r="X163" s="100"/>
      <c r="Y163" s="35"/>
      <c r="Z163" s="99"/>
      <c r="AA163" s="56"/>
      <c r="AB163" s="100"/>
      <c r="AC163" s="35"/>
      <c r="AD163" s="99"/>
      <c r="AE163" s="56">
        <v>39272</v>
      </c>
      <c r="AF163" s="618"/>
      <c r="AG163" s="35"/>
      <c r="AH163" s="99"/>
      <c r="AI163" s="56"/>
      <c r="AJ163" s="100"/>
      <c r="AK163" s="35"/>
      <c r="AL163" s="99"/>
      <c r="AM163" s="56"/>
      <c r="AN163" s="618"/>
      <c r="AO163" s="35"/>
      <c r="AP163" s="99"/>
      <c r="AQ163" s="56"/>
      <c r="AR163" s="618"/>
      <c r="AS163" s="35"/>
      <c r="AT163" s="99"/>
      <c r="AU163" s="56">
        <v>36784</v>
      </c>
      <c r="AV163" s="100"/>
      <c r="AW163" s="35"/>
      <c r="AX163" s="99"/>
      <c r="AY163" s="56">
        <v>42667</v>
      </c>
      <c r="AZ163" s="100"/>
      <c r="BA163" s="35"/>
      <c r="BB163" s="99"/>
      <c r="BC163" s="56">
        <v>41954</v>
      </c>
      <c r="BD163" s="100"/>
      <c r="BE163" s="35"/>
      <c r="BF163" s="99"/>
      <c r="BG163" s="56"/>
      <c r="BH163" s="100"/>
      <c r="BI163" s="35"/>
      <c r="BJ163" s="99"/>
      <c r="BK163" s="56"/>
      <c r="BL163" s="619"/>
    </row>
    <row r="164" spans="1:64" x14ac:dyDescent="0.2">
      <c r="A164" s="20"/>
      <c r="B164" s="22"/>
      <c r="C164" s="35"/>
      <c r="E164" s="35"/>
      <c r="F164" s="99"/>
      <c r="G164" s="35"/>
      <c r="H164" s="100"/>
      <c r="I164" s="35"/>
      <c r="J164" s="99"/>
      <c r="K164" s="35"/>
      <c r="L164" s="100"/>
      <c r="M164" s="35"/>
      <c r="N164" s="99"/>
      <c r="O164" s="35"/>
      <c r="P164" s="100"/>
      <c r="Q164" s="35"/>
      <c r="R164" s="99"/>
      <c r="S164" s="35"/>
      <c r="T164" s="100"/>
      <c r="U164" s="35"/>
      <c r="V164" s="99"/>
      <c r="W164" s="35"/>
      <c r="X164" s="100"/>
      <c r="Y164" s="35"/>
      <c r="Z164" s="99"/>
      <c r="AA164" s="35"/>
      <c r="AB164" s="100"/>
      <c r="AC164" s="35"/>
      <c r="AD164" s="99"/>
      <c r="AE164" s="35"/>
      <c r="AF164" s="618"/>
      <c r="AG164" s="35"/>
      <c r="AH164" s="99"/>
      <c r="AI164" s="35"/>
      <c r="AJ164" s="100"/>
      <c r="AK164" s="35"/>
      <c r="AL164" s="99"/>
      <c r="AM164" s="35"/>
      <c r="AN164" s="618"/>
      <c r="AO164" s="35"/>
      <c r="AP164" s="99"/>
      <c r="AQ164" s="35"/>
      <c r="AR164" s="618"/>
      <c r="AS164" s="35"/>
      <c r="AT164" s="99"/>
      <c r="AU164" s="35"/>
      <c r="AV164" s="100"/>
      <c r="AW164" s="35"/>
      <c r="AX164" s="99"/>
      <c r="AY164" s="35"/>
      <c r="AZ164" s="100"/>
      <c r="BA164" s="35"/>
      <c r="BB164" s="99"/>
      <c r="BC164" s="35"/>
      <c r="BD164" s="100"/>
      <c r="BE164" s="35"/>
      <c r="BF164" s="99"/>
      <c r="BG164" s="35"/>
      <c r="BH164" s="100"/>
      <c r="BI164" s="35"/>
      <c r="BJ164" s="99"/>
      <c r="BK164" s="35"/>
      <c r="BL164" s="619"/>
    </row>
    <row r="165" spans="1:64" x14ac:dyDescent="0.2">
      <c r="A165" s="20" t="s">
        <v>15</v>
      </c>
      <c r="B165" s="22"/>
      <c r="C165" s="35"/>
      <c r="E165" s="35"/>
      <c r="F165" s="99"/>
      <c r="G165" s="35"/>
      <c r="H165" s="100"/>
      <c r="I165" s="35"/>
      <c r="J165" s="99"/>
      <c r="K165" s="35"/>
      <c r="L165" s="100"/>
      <c r="M165" s="35"/>
      <c r="N165" s="99"/>
      <c r="O165" s="35"/>
      <c r="P165" s="100"/>
      <c r="Q165" s="35"/>
      <c r="R165" s="99"/>
      <c r="S165" s="35"/>
      <c r="T165" s="100"/>
      <c r="U165" s="35"/>
      <c r="V165" s="99"/>
      <c r="W165" s="35"/>
      <c r="X165" s="100"/>
      <c r="Y165" s="35"/>
      <c r="Z165" s="99"/>
      <c r="AA165" s="35"/>
      <c r="AB165" s="100"/>
      <c r="AC165" s="35"/>
      <c r="AD165" s="99"/>
      <c r="AE165" s="56">
        <v>39423</v>
      </c>
      <c r="AF165" s="618"/>
      <c r="AG165" s="35"/>
      <c r="AH165" s="99"/>
      <c r="AI165" s="56"/>
      <c r="AJ165" s="100"/>
      <c r="AK165" s="35"/>
      <c r="AL165" s="99"/>
      <c r="AM165" s="56"/>
      <c r="AN165" s="618"/>
      <c r="AO165" s="35"/>
      <c r="AP165" s="99"/>
      <c r="AQ165" s="56"/>
      <c r="AR165" s="618"/>
      <c r="AS165" s="35"/>
      <c r="AT165" s="99"/>
      <c r="AU165" s="56">
        <v>36896</v>
      </c>
      <c r="AV165" s="100"/>
      <c r="AW165" s="35"/>
      <c r="AX165" s="99"/>
      <c r="AY165" s="56"/>
      <c r="AZ165" s="100"/>
      <c r="BA165" s="35"/>
      <c r="BB165" s="99"/>
      <c r="BC165" s="56"/>
      <c r="BD165" s="100"/>
      <c r="BE165" s="35"/>
      <c r="BF165" s="99"/>
      <c r="BG165" s="56"/>
      <c r="BH165" s="100"/>
      <c r="BI165" s="35"/>
      <c r="BJ165" s="99"/>
      <c r="BK165" s="56"/>
      <c r="BL165" s="619"/>
    </row>
    <row r="166" spans="1:64" x14ac:dyDescent="0.2">
      <c r="A166" s="20" t="s">
        <v>16</v>
      </c>
      <c r="B166" s="22"/>
      <c r="C166" s="35"/>
      <c r="E166" s="35"/>
      <c r="F166" s="99"/>
      <c r="G166" s="35"/>
      <c r="H166" s="100"/>
      <c r="I166" s="35"/>
      <c r="J166" s="99"/>
      <c r="K166" s="35"/>
      <c r="L166" s="100"/>
      <c r="M166" s="35"/>
      <c r="N166" s="99"/>
      <c r="O166" s="35"/>
      <c r="P166" s="100"/>
      <c r="Q166" s="35"/>
      <c r="R166" s="99"/>
      <c r="S166" s="35"/>
      <c r="T166" s="100"/>
      <c r="U166" s="35"/>
      <c r="V166" s="99"/>
      <c r="W166" s="35"/>
      <c r="X166" s="100"/>
      <c r="Y166" s="35"/>
      <c r="Z166" s="99"/>
      <c r="AA166" s="35"/>
      <c r="AB166" s="100"/>
      <c r="AC166" s="35"/>
      <c r="AD166" s="99"/>
      <c r="AE166" s="56">
        <v>39442</v>
      </c>
      <c r="AF166" s="618"/>
      <c r="AG166" s="35"/>
      <c r="AH166" s="99"/>
      <c r="AI166" s="56"/>
      <c r="AJ166" s="100"/>
      <c r="AK166" s="35"/>
      <c r="AL166" s="99"/>
      <c r="AM166" s="56"/>
      <c r="AN166" s="618"/>
      <c r="AO166" s="35"/>
      <c r="AP166" s="99"/>
      <c r="AQ166" s="56"/>
      <c r="AR166" s="618"/>
      <c r="AS166" s="35"/>
      <c r="AT166" s="99"/>
      <c r="AU166" s="56">
        <v>36962</v>
      </c>
      <c r="AV166" s="100"/>
      <c r="AW166" s="35"/>
      <c r="AX166" s="99"/>
      <c r="AY166" s="56"/>
      <c r="AZ166" s="100"/>
      <c r="BA166" s="35"/>
      <c r="BB166" s="99"/>
      <c r="BC166" s="56"/>
      <c r="BD166" s="100"/>
      <c r="BE166" s="35"/>
      <c r="BF166" s="99"/>
      <c r="BG166" s="56"/>
      <c r="BH166" s="100"/>
      <c r="BI166" s="35"/>
      <c r="BJ166" s="99"/>
      <c r="BK166" s="56"/>
      <c r="BL166" s="619"/>
    </row>
    <row r="167" spans="1:64" x14ac:dyDescent="0.2">
      <c r="A167" s="20"/>
      <c r="B167" s="22"/>
      <c r="C167" s="35"/>
      <c r="E167" s="35"/>
      <c r="F167" s="99"/>
      <c r="G167" s="35"/>
      <c r="H167" s="100"/>
      <c r="I167" s="35"/>
      <c r="J167" s="99"/>
      <c r="K167" s="35"/>
      <c r="L167" s="100"/>
      <c r="M167" s="35"/>
      <c r="N167" s="99"/>
      <c r="O167" s="35"/>
      <c r="P167" s="100"/>
      <c r="Q167" s="35"/>
      <c r="R167" s="99"/>
      <c r="S167" s="35"/>
      <c r="T167" s="100"/>
      <c r="U167" s="35"/>
      <c r="V167" s="99"/>
      <c r="W167" s="35"/>
      <c r="X167" s="100"/>
      <c r="Y167" s="35"/>
      <c r="Z167" s="99"/>
      <c r="AA167" s="35"/>
      <c r="AB167" s="100"/>
      <c r="AC167" s="35"/>
      <c r="AD167" s="99"/>
      <c r="AE167" s="35"/>
      <c r="AF167" s="618"/>
      <c r="AG167" s="35"/>
      <c r="AH167" s="99"/>
      <c r="AI167" s="35"/>
      <c r="AJ167" s="100"/>
      <c r="AK167" s="35"/>
      <c r="AL167" s="99"/>
      <c r="AM167" s="35"/>
      <c r="AN167" s="618"/>
      <c r="AO167" s="35"/>
      <c r="AP167" s="99"/>
      <c r="AQ167" s="35"/>
      <c r="AR167" s="618"/>
      <c r="AS167" s="35"/>
      <c r="AT167" s="99"/>
      <c r="AU167" s="35"/>
      <c r="AV167" s="100"/>
      <c r="AW167" s="35"/>
      <c r="AX167" s="99"/>
      <c r="AY167" s="35"/>
      <c r="AZ167" s="100"/>
      <c r="BA167" s="35"/>
      <c r="BB167" s="99"/>
      <c r="BC167" s="35"/>
      <c r="BD167" s="100"/>
      <c r="BE167" s="35"/>
      <c r="BF167" s="99"/>
      <c r="BG167" s="35"/>
      <c r="BH167" s="100"/>
      <c r="BI167" s="35"/>
      <c r="BJ167" s="99"/>
      <c r="BK167" s="35"/>
      <c r="BL167" s="619"/>
    </row>
    <row r="168" spans="1:64" x14ac:dyDescent="0.2">
      <c r="A168" s="20" t="s">
        <v>17</v>
      </c>
      <c r="B168" s="22"/>
      <c r="C168" s="35"/>
      <c r="E168" s="35"/>
      <c r="F168" s="99"/>
      <c r="G168" s="35"/>
      <c r="H168" s="100"/>
      <c r="I168" s="35"/>
      <c r="J168" s="99"/>
      <c r="K168" s="35"/>
      <c r="L168" s="100"/>
      <c r="M168" s="35"/>
      <c r="N168" s="99"/>
      <c r="O168" s="35"/>
      <c r="P168" s="100"/>
      <c r="Q168" s="35"/>
      <c r="R168" s="99"/>
      <c r="S168" s="35"/>
      <c r="T168" s="100"/>
      <c r="U168" s="35"/>
      <c r="V168" s="99"/>
      <c r="W168" s="35"/>
      <c r="X168" s="100"/>
      <c r="Y168" s="35"/>
      <c r="Z168" s="99"/>
      <c r="AA168" s="35"/>
      <c r="AB168" s="100"/>
      <c r="AC168" s="35"/>
      <c r="AD168" s="99"/>
      <c r="AE168" s="56">
        <v>39470</v>
      </c>
      <c r="AF168" s="618"/>
      <c r="AG168" s="35"/>
      <c r="AH168" s="99"/>
      <c r="AI168" s="56"/>
      <c r="AJ168" s="100"/>
      <c r="AK168" s="35"/>
      <c r="AL168" s="99"/>
      <c r="AM168" s="56"/>
      <c r="AN168" s="618"/>
      <c r="AO168" s="35"/>
      <c r="AP168" s="99"/>
      <c r="AQ168" s="56"/>
      <c r="AR168" s="618"/>
      <c r="AS168" s="35"/>
      <c r="AT168" s="99"/>
      <c r="AU168" s="56"/>
      <c r="AV168" s="100"/>
      <c r="AW168" s="35"/>
      <c r="AX168" s="99"/>
      <c r="AY168" s="56"/>
      <c r="AZ168" s="100"/>
      <c r="BA168" s="35"/>
      <c r="BB168" s="99"/>
      <c r="BC168" s="56"/>
      <c r="BD168" s="100"/>
      <c r="BE168" s="35"/>
      <c r="BF168" s="99"/>
      <c r="BG168" s="56"/>
      <c r="BH168" s="100"/>
      <c r="BI168" s="35"/>
      <c r="BJ168" s="99"/>
      <c r="BK168" s="56"/>
      <c r="BL168" s="619"/>
    </row>
    <row r="169" spans="1:64" x14ac:dyDescent="0.2">
      <c r="A169" s="20" t="s">
        <v>18</v>
      </c>
      <c r="B169" s="22"/>
      <c r="F169" s="20"/>
      <c r="H169" s="22"/>
      <c r="J169" s="20"/>
      <c r="L169" s="22"/>
      <c r="N169" s="20"/>
      <c r="P169" s="22"/>
      <c r="R169" s="20"/>
      <c r="T169" s="22"/>
      <c r="V169" s="20"/>
      <c r="X169" s="22"/>
      <c r="Z169" s="20"/>
      <c r="AB169" s="22"/>
      <c r="AD169" s="20"/>
      <c r="AE169" s="29">
        <v>39532</v>
      </c>
      <c r="AF169" s="618"/>
      <c r="AH169" s="20"/>
      <c r="AI169" s="29"/>
      <c r="AJ169" s="100"/>
      <c r="AL169" s="20"/>
      <c r="AM169" s="29"/>
      <c r="AN169" s="618"/>
      <c r="AP169" s="20"/>
      <c r="AQ169" s="29"/>
      <c r="AR169" s="618"/>
      <c r="AT169" s="20"/>
      <c r="AU169" s="29"/>
      <c r="AV169" s="100"/>
      <c r="AX169" s="20"/>
      <c r="AY169" s="29"/>
      <c r="AZ169" s="100"/>
      <c r="BB169" s="20"/>
      <c r="BC169" s="29"/>
      <c r="BD169" s="100"/>
      <c r="BF169" s="20"/>
      <c r="BG169" s="29"/>
      <c r="BH169" s="100"/>
      <c r="BJ169" s="20"/>
      <c r="BK169" s="29"/>
      <c r="BL169" s="619"/>
    </row>
    <row r="170" spans="1:64" x14ac:dyDescent="0.2">
      <c r="A170" s="20"/>
      <c r="B170" s="22"/>
      <c r="F170" s="20"/>
      <c r="H170" s="22"/>
      <c r="J170" s="20"/>
      <c r="L170" s="22"/>
      <c r="N170" s="20"/>
      <c r="P170" s="22"/>
      <c r="R170" s="20"/>
      <c r="T170" s="22"/>
      <c r="V170" s="20"/>
      <c r="X170" s="22"/>
      <c r="Z170" s="20"/>
      <c r="AB170" s="22"/>
      <c r="AD170" s="20"/>
      <c r="AF170" s="618"/>
      <c r="AH170" s="20"/>
      <c r="AJ170" s="100"/>
      <c r="AL170" s="20"/>
      <c r="AN170" s="100"/>
      <c r="AP170" s="20"/>
      <c r="AR170" s="100"/>
      <c r="AT170" s="20"/>
      <c r="AV170" s="100"/>
      <c r="AX170" s="20"/>
      <c r="AZ170" s="100"/>
      <c r="BB170" s="20"/>
      <c r="BD170" s="100"/>
      <c r="BF170" s="20"/>
      <c r="BH170" s="100"/>
      <c r="BJ170" s="20"/>
      <c r="BL170" s="100"/>
    </row>
    <row r="171" spans="1:64" x14ac:dyDescent="0.2">
      <c r="A171" s="20" t="s">
        <v>69</v>
      </c>
      <c r="B171" s="22"/>
      <c r="F171" s="20"/>
      <c r="H171" s="22"/>
      <c r="J171" s="20"/>
      <c r="L171" s="22"/>
      <c r="N171" s="20"/>
      <c r="P171" s="22"/>
      <c r="R171" s="20"/>
      <c r="T171" s="22"/>
      <c r="V171" s="20"/>
      <c r="X171" s="22"/>
      <c r="Z171" s="20"/>
      <c r="AB171" s="22"/>
      <c r="AD171" s="20"/>
      <c r="AE171" s="29">
        <v>39536</v>
      </c>
      <c r="AF171" s="618"/>
      <c r="AH171" s="20"/>
      <c r="AI171" s="29"/>
      <c r="AJ171" s="100"/>
      <c r="AL171" s="20"/>
      <c r="AM171" s="29"/>
      <c r="AN171" s="100"/>
      <c r="AP171" s="20"/>
      <c r="AQ171" s="29"/>
      <c r="AR171" s="100"/>
      <c r="AT171" s="20"/>
      <c r="AU171" s="29"/>
      <c r="AV171" s="100"/>
      <c r="AX171" s="20"/>
      <c r="AY171" s="29"/>
      <c r="AZ171" s="100"/>
      <c r="BB171" s="20"/>
      <c r="BC171" s="29"/>
      <c r="BD171" s="100"/>
      <c r="BF171" s="20"/>
      <c r="BG171" s="29"/>
      <c r="BH171" s="100"/>
      <c r="BJ171" s="20"/>
      <c r="BK171" s="29"/>
      <c r="BL171" s="100"/>
    </row>
    <row r="172" spans="1:64" x14ac:dyDescent="0.2">
      <c r="A172" s="20" t="s">
        <v>70</v>
      </c>
      <c r="B172" s="22"/>
      <c r="F172" s="20"/>
      <c r="H172" s="22"/>
      <c r="J172" s="20"/>
      <c r="L172" s="22"/>
      <c r="N172" s="20"/>
      <c r="P172" s="22"/>
      <c r="R172" s="20"/>
      <c r="T172" s="22"/>
      <c r="V172" s="20"/>
      <c r="X172" s="22"/>
      <c r="Z172" s="20"/>
      <c r="AB172" s="22"/>
      <c r="AD172" s="20"/>
      <c r="AE172" s="29">
        <v>39756</v>
      </c>
      <c r="AF172" s="618"/>
      <c r="AH172" s="20"/>
      <c r="AI172" s="29"/>
      <c r="AJ172" s="100"/>
      <c r="AL172" s="20"/>
      <c r="AM172" s="29"/>
      <c r="AN172" s="100"/>
      <c r="AP172" s="20"/>
      <c r="AQ172" s="29"/>
      <c r="AR172" s="100"/>
      <c r="AT172" s="20"/>
      <c r="AU172" s="29"/>
      <c r="AV172" s="100"/>
      <c r="AX172" s="20"/>
      <c r="AY172" s="29"/>
      <c r="AZ172" s="100"/>
      <c r="BB172" s="20"/>
      <c r="BC172" s="29"/>
      <c r="BD172" s="100"/>
      <c r="BF172" s="20"/>
      <c r="BG172" s="29"/>
      <c r="BH172" s="100"/>
      <c r="BJ172" s="20"/>
      <c r="BK172" s="29"/>
      <c r="BL172" s="100"/>
    </row>
    <row r="173" spans="1:64" x14ac:dyDescent="0.2">
      <c r="A173" s="20"/>
      <c r="B173" s="22"/>
      <c r="F173" s="20"/>
      <c r="H173" s="22"/>
      <c r="J173" s="20"/>
      <c r="L173" s="22"/>
      <c r="N173" s="20"/>
      <c r="P173" s="22"/>
      <c r="R173" s="20"/>
      <c r="T173" s="22"/>
      <c r="V173" s="20"/>
      <c r="X173" s="22"/>
      <c r="Z173" s="20"/>
      <c r="AB173" s="22"/>
      <c r="AD173" s="20"/>
      <c r="AF173" s="618"/>
      <c r="AH173" s="20"/>
      <c r="AJ173" s="100"/>
      <c r="AL173" s="20"/>
      <c r="AN173" s="100"/>
      <c r="AP173" s="20"/>
      <c r="AR173" s="100"/>
      <c r="AT173" s="20"/>
      <c r="AV173" s="100"/>
      <c r="AX173" s="20"/>
      <c r="AZ173" s="100"/>
      <c r="BB173" s="20"/>
      <c r="BD173" s="100"/>
      <c r="BF173" s="20"/>
      <c r="BH173" s="100"/>
      <c r="BJ173" s="20"/>
      <c r="BL173" s="100"/>
    </row>
    <row r="174" spans="1:64" x14ac:dyDescent="0.2">
      <c r="A174" s="20" t="s">
        <v>93</v>
      </c>
      <c r="B174" s="22"/>
      <c r="F174" s="20"/>
      <c r="H174" s="22"/>
      <c r="J174" s="20"/>
      <c r="L174" s="22"/>
      <c r="N174" s="20"/>
      <c r="P174" s="22"/>
      <c r="R174" s="20"/>
      <c r="T174" s="22"/>
      <c r="V174" s="20"/>
      <c r="X174" s="22"/>
      <c r="Z174" s="20"/>
      <c r="AB174" s="22"/>
      <c r="AD174" s="20"/>
      <c r="AE174" s="29">
        <v>39793</v>
      </c>
      <c r="AF174" s="618"/>
      <c r="AH174" s="20"/>
      <c r="AI174" s="29"/>
      <c r="AJ174" s="100"/>
      <c r="AL174" s="20"/>
      <c r="AM174" s="29"/>
      <c r="AN174" s="100"/>
      <c r="AP174" s="20"/>
      <c r="AQ174" s="29"/>
      <c r="AR174" s="100"/>
      <c r="AT174" s="20"/>
      <c r="AU174" s="29"/>
      <c r="AV174" s="100"/>
      <c r="AX174" s="20"/>
      <c r="AY174" s="29"/>
      <c r="AZ174" s="100"/>
      <c r="BB174" s="20"/>
      <c r="BC174" s="29"/>
      <c r="BD174" s="100"/>
      <c r="BF174" s="20"/>
      <c r="BG174" s="29"/>
      <c r="BH174" s="100"/>
      <c r="BJ174" s="20"/>
      <c r="BK174" s="29"/>
      <c r="BL174" s="100"/>
    </row>
    <row r="175" spans="1:64" x14ac:dyDescent="0.2">
      <c r="A175" s="20" t="s">
        <v>99</v>
      </c>
      <c r="B175" s="22"/>
      <c r="F175" s="20"/>
      <c r="H175" s="22"/>
      <c r="J175" s="20"/>
      <c r="L175" s="22"/>
      <c r="N175" s="20"/>
      <c r="P175" s="22"/>
      <c r="R175" s="20"/>
      <c r="T175" s="22"/>
      <c r="V175" s="20"/>
      <c r="X175" s="22"/>
      <c r="Z175" s="20"/>
      <c r="AB175" s="22"/>
      <c r="AD175" s="20"/>
      <c r="AE175" s="29">
        <v>39867</v>
      </c>
      <c r="AF175" s="618"/>
      <c r="AH175" s="20"/>
      <c r="AI175" s="29"/>
      <c r="AJ175" s="100"/>
      <c r="AL175" s="20"/>
      <c r="AM175" s="29"/>
      <c r="AN175" s="100"/>
      <c r="AP175" s="20"/>
      <c r="AQ175" s="29"/>
      <c r="AR175" s="100"/>
      <c r="AT175" s="20"/>
      <c r="AU175" s="29"/>
      <c r="AV175" s="100"/>
      <c r="AX175" s="20"/>
      <c r="AY175" s="29"/>
      <c r="AZ175" s="100"/>
      <c r="BB175" s="20"/>
      <c r="BC175" s="29"/>
      <c r="BD175" s="100"/>
      <c r="BF175" s="20"/>
      <c r="BG175" s="29"/>
      <c r="BH175" s="100"/>
      <c r="BJ175" s="20"/>
      <c r="BK175" s="29"/>
      <c r="BL175" s="100"/>
    </row>
    <row r="176" spans="1:64" x14ac:dyDescent="0.2">
      <c r="A176" s="20"/>
      <c r="B176" s="22"/>
      <c r="F176" s="20"/>
      <c r="H176" s="22"/>
      <c r="J176" s="20"/>
      <c r="L176" s="22"/>
      <c r="N176" s="20"/>
      <c r="P176" s="22"/>
      <c r="R176" s="20"/>
      <c r="T176" s="22"/>
      <c r="V176" s="20"/>
      <c r="X176" s="22"/>
      <c r="Z176" s="20"/>
      <c r="AB176" s="22"/>
      <c r="AD176" s="20"/>
      <c r="AF176" s="22"/>
      <c r="AH176" s="20"/>
      <c r="AJ176" s="22"/>
      <c r="AL176" s="20"/>
      <c r="AN176" s="22"/>
      <c r="AP176" s="20"/>
      <c r="AR176" s="22"/>
      <c r="AT176" s="20"/>
      <c r="AV176" s="22"/>
      <c r="AX176" s="20"/>
      <c r="AZ176" s="22"/>
      <c r="BB176" s="20"/>
      <c r="BD176" s="22"/>
      <c r="BF176" s="20"/>
      <c r="BH176" s="22"/>
      <c r="BJ176" s="20"/>
      <c r="BL176" s="22"/>
    </row>
    <row r="177" spans="1:64" x14ac:dyDescent="0.2">
      <c r="A177" s="23" t="s">
        <v>23</v>
      </c>
      <c r="B177" s="22"/>
      <c r="C177" s="35"/>
      <c r="E177" s="35"/>
      <c r="F177" s="99"/>
      <c r="G177" s="34">
        <f>+(G163-G162)+(G166-G165)+(G169-G168)+(G172-G171)+(G175-G174)</f>
        <v>0</v>
      </c>
      <c r="H177" s="100"/>
      <c r="I177" s="35"/>
      <c r="J177" s="99"/>
      <c r="K177" s="34">
        <f>+(K163-K162)+(K166-K165)+(K169-K168)+(K172-K171)+(K175-K174)</f>
        <v>0</v>
      </c>
      <c r="L177" s="100"/>
      <c r="M177" s="35"/>
      <c r="N177" s="99"/>
      <c r="O177" s="34">
        <f>+(O163-O162)+(O166-O165)+(O169-O168)+(O172-O171)+(O175-O174)</f>
        <v>0</v>
      </c>
      <c r="P177" s="100"/>
      <c r="Q177" s="35"/>
      <c r="R177" s="99"/>
      <c r="S177" s="34">
        <f>+(S163-S162)+(S166-S165)+(S169-S168)+(S172-S171)+(S175-S174)</f>
        <v>29</v>
      </c>
      <c r="T177" s="100"/>
      <c r="U177" s="35"/>
      <c r="V177" s="99"/>
      <c r="W177" s="34">
        <f>+(W163-W162)+(W166-W165)+(W169-W168)+(W172-W171)+(W175-W174)</f>
        <v>150</v>
      </c>
      <c r="X177" s="100"/>
      <c r="Y177" s="35"/>
      <c r="Z177" s="99"/>
      <c r="AA177" s="34">
        <f>+(AA163-AA162)+(AA166-AA165)+(AA169-AA168)+(AA172-AA171)+(AA175-AA174)</f>
        <v>0</v>
      </c>
      <c r="AB177" s="100"/>
      <c r="AC177" s="35"/>
      <c r="AD177" s="99"/>
      <c r="AE177" s="34">
        <f>+(AE163-AE162)+(AE166-AE165)+(AE169-AE168)+(AE172-AE171)+(AE175-AE174)</f>
        <v>428</v>
      </c>
      <c r="AF177" s="119"/>
      <c r="AG177" s="35"/>
      <c r="AH177" s="99"/>
      <c r="AI177" s="34">
        <f>+(AI163-AI162)+(AI166-AI165)+(AI169-AI168)+(AI172-AI171)+(AI175-AI174)</f>
        <v>0</v>
      </c>
      <c r="AJ177" s="119"/>
      <c r="AK177" s="35"/>
      <c r="AL177" s="99"/>
      <c r="AM177" s="34">
        <f>+(AM163-AM162)+(AM166-AM165)+(AM169-AM168)+(AM172-AM171)+(AM175-AM174)</f>
        <v>0</v>
      </c>
      <c r="AN177" s="119"/>
      <c r="AO177" s="35"/>
      <c r="AP177" s="99"/>
      <c r="AQ177" s="34">
        <f>+(AQ163-AQ162)+(AQ166-AQ165)+(AQ169-AQ168)+(AQ172-AQ171)+(AQ175-AQ174)</f>
        <v>0</v>
      </c>
      <c r="AR177" s="119"/>
      <c r="AS177" s="35"/>
      <c r="AT177" s="99"/>
      <c r="AU177" s="34">
        <f>+(AU163-AU162)+(AU166-AU165)+(AU169-AU168)+(AU172-AU171)+(AU175-AU174)</f>
        <v>108</v>
      </c>
      <c r="AV177" s="119"/>
      <c r="AW177" s="35"/>
      <c r="AX177" s="99"/>
      <c r="AY177" s="34">
        <f>+(AY163-AY162)+(AY166-AY165)+(AY169-AY168)+(AY172-AY171)+(AY175-AY174)</f>
        <v>228</v>
      </c>
      <c r="AZ177" s="119"/>
      <c r="BA177" s="35"/>
      <c r="BB177" s="99"/>
      <c r="BC177" s="34">
        <f>+(BC163-BC162)+(BC166-BC165)+(BC169-BC168)+(BC172-BC171)+(BC175-BC174)</f>
        <v>231</v>
      </c>
      <c r="BD177" s="119"/>
      <c r="BE177" s="35"/>
      <c r="BF177" s="99"/>
      <c r="BG177" s="34">
        <f>+(BG163-BG162)+(BG166-BG165)+(BG169-BG168)+(BG172-BG171)+(BG175-BG174)</f>
        <v>0</v>
      </c>
      <c r="BH177" s="119"/>
      <c r="BI177" s="35"/>
      <c r="BJ177" s="99"/>
      <c r="BK177" s="34">
        <f>+(BK163-BK162)+(BK166-BK165)+(BK169-BK168)+(BK172-BK171)+(BK175-BK174)</f>
        <v>0</v>
      </c>
      <c r="BL177" s="100"/>
    </row>
    <row r="178" spans="1:64" x14ac:dyDescent="0.2">
      <c r="A178" s="23" t="s">
        <v>22</v>
      </c>
      <c r="B178" s="22"/>
      <c r="C178" s="35"/>
      <c r="E178" s="35"/>
      <c r="F178" s="99"/>
      <c r="H178" s="100"/>
      <c r="I178" s="35"/>
      <c r="J178" s="99"/>
      <c r="L178" s="100"/>
      <c r="M178" s="35"/>
      <c r="N178" s="99"/>
      <c r="P178" s="100"/>
      <c r="Q178" s="35"/>
      <c r="R178" s="99"/>
      <c r="T178" s="100"/>
      <c r="U178" s="35"/>
      <c r="V178" s="99"/>
      <c r="X178" s="100"/>
      <c r="Y178" s="35"/>
      <c r="Z178" s="99"/>
      <c r="AB178" s="100"/>
      <c r="AC178" s="35"/>
      <c r="AD178" s="99"/>
      <c r="AF178" s="100"/>
      <c r="AG178" s="35"/>
      <c r="AH178" s="99"/>
      <c r="AJ178" s="100"/>
      <c r="AK178" s="35"/>
      <c r="AL178" s="99"/>
      <c r="AN178" s="100"/>
      <c r="AO178" s="35"/>
      <c r="AP178" s="99"/>
      <c r="AR178" s="100"/>
      <c r="AS178" s="35"/>
      <c r="AT178" s="99"/>
      <c r="AV178" s="100"/>
      <c r="AW178" s="35"/>
      <c r="AX178" s="99"/>
      <c r="AZ178" s="100"/>
      <c r="BA178" s="35"/>
      <c r="BB178" s="99"/>
      <c r="BD178" s="100"/>
      <c r="BE178" s="35"/>
      <c r="BF178" s="99"/>
      <c r="BH178" s="100"/>
      <c r="BI178" s="35"/>
      <c r="BJ178" s="99"/>
      <c r="BL178" s="100"/>
    </row>
    <row r="179" spans="1:64" x14ac:dyDescent="0.2">
      <c r="A179" s="20"/>
      <c r="B179" s="22"/>
      <c r="C179" s="35"/>
      <c r="E179" s="35"/>
      <c r="F179" s="99"/>
      <c r="H179" s="100"/>
      <c r="I179" s="35"/>
      <c r="J179" s="99"/>
      <c r="L179" s="100"/>
      <c r="M179" s="35"/>
      <c r="N179" s="99"/>
      <c r="P179" s="100"/>
      <c r="Q179" s="35"/>
      <c r="R179" s="99"/>
      <c r="T179" s="100"/>
      <c r="U179" s="35"/>
      <c r="V179" s="99"/>
      <c r="X179" s="100"/>
      <c r="Y179" s="35"/>
      <c r="Z179" s="99"/>
      <c r="AB179" s="100"/>
      <c r="AC179" s="35"/>
      <c r="AD179" s="99"/>
      <c r="AF179" s="100"/>
      <c r="AG179" s="35"/>
      <c r="AH179" s="99"/>
      <c r="AJ179" s="100"/>
      <c r="AK179" s="35"/>
      <c r="AL179" s="99"/>
      <c r="AN179" s="100"/>
      <c r="AO179" s="35"/>
      <c r="AP179" s="99"/>
      <c r="AR179" s="100"/>
      <c r="AS179" s="35"/>
      <c r="AT179" s="99"/>
      <c r="AV179" s="100"/>
      <c r="AW179" s="35"/>
      <c r="AX179" s="99"/>
      <c r="AZ179" s="100"/>
      <c r="BA179" s="35"/>
      <c r="BB179" s="99"/>
      <c r="BD179" s="100"/>
      <c r="BE179" s="35"/>
      <c r="BF179" s="99"/>
      <c r="BH179" s="100"/>
      <c r="BI179" s="35"/>
      <c r="BJ179" s="99"/>
      <c r="BL179" s="100"/>
    </row>
    <row r="180" spans="1:64" x14ac:dyDescent="0.2">
      <c r="A180" s="23" t="s">
        <v>61</v>
      </c>
      <c r="B180" s="22"/>
      <c r="C180" s="36"/>
      <c r="E180" s="36"/>
      <c r="F180" s="92" t="s">
        <v>76</v>
      </c>
      <c r="G180" s="30">
        <f>+ROUND(G155*G157*$B$330/(LOOKUP(G156,$A$299:$A$330,$B$299:$B$330)),0)</f>
        <v>2064841752</v>
      </c>
      <c r="H180" s="118">
        <f>+ROUND(G180/$B$330,2)</f>
        <v>2798.96</v>
      </c>
      <c r="I180" s="36"/>
      <c r="J180" s="92" t="s">
        <v>77</v>
      </c>
      <c r="K180" s="30">
        <f>+ROUND(K155*K157*$B$330/(LOOKUP(K156,$A$299:$A$330,$B$299:$B$330)),0)</f>
        <v>8861945329</v>
      </c>
      <c r="L180" s="118">
        <f>+ROUND(K180/$B$330,2)</f>
        <v>12012.66</v>
      </c>
      <c r="M180" s="36"/>
      <c r="N180" s="92"/>
      <c r="O180" s="30"/>
      <c r="P180" s="118">
        <f>+ROUND(O180/$B$330,2)</f>
        <v>0</v>
      </c>
      <c r="Q180" s="36"/>
      <c r="R180" s="92" t="s">
        <v>76</v>
      </c>
      <c r="S180" s="30">
        <f>+ROUND(S155*S157*$B$330/(LOOKUP(S156,$A$299:$A$330,$B$299:$B$330)),0)</f>
        <v>1741073579</v>
      </c>
      <c r="T180" s="100">
        <f>+ROUND(S180/$B$330,2)</f>
        <v>2360.08</v>
      </c>
      <c r="U180" s="36"/>
      <c r="V180" s="92" t="s">
        <v>75</v>
      </c>
      <c r="W180" s="30">
        <f>+ROUND(W155*W157*$B$330/(LOOKUP(W156,$A$299:$A$330,$B$299:$B$330)),0)</f>
        <v>185162349</v>
      </c>
      <c r="X180" s="100">
        <f>+ROUND(W180/$B$330,2)</f>
        <v>250.99</v>
      </c>
      <c r="Y180" s="36"/>
      <c r="Z180" s="92" t="s">
        <v>75</v>
      </c>
      <c r="AA180" s="30">
        <f>+ROUND(AA155*AA157*$B$330/(LOOKUP(AA156,$A$299:$A$330,$B$299:$B$330)),0)</f>
        <v>1014319706</v>
      </c>
      <c r="AB180" s="100">
        <f>+ROUND(AA180/$B$330,2)</f>
        <v>1374.94</v>
      </c>
      <c r="AC180" s="36"/>
      <c r="AD180" s="92" t="s">
        <v>76</v>
      </c>
      <c r="AE180" s="30">
        <f>+ROUND(AE155*AE157*$B$330/(LOOKUP(AE156,$A$299:$A$330,$B$299:$B$330)),0)</f>
        <v>0</v>
      </c>
      <c r="AF180" s="118">
        <f>+ROUND(AE180/$B$330,2)</f>
        <v>0</v>
      </c>
      <c r="AG180" s="36"/>
      <c r="AH180" s="92"/>
      <c r="AI180" s="30"/>
      <c r="AJ180" s="118">
        <f>+ROUND(AI180/$B$330,2)</f>
        <v>0</v>
      </c>
      <c r="AK180" s="36"/>
      <c r="AL180" s="92" t="s">
        <v>77</v>
      </c>
      <c r="AM180" s="30">
        <f>+ROUND(AM155*AM157*$B$330/(LOOKUP(AM156,$A$299:$A$330,$B$299:$B$330)),0)</f>
        <v>0</v>
      </c>
      <c r="AN180" s="118">
        <f>+ROUND(AM180/$B$330,2)</f>
        <v>0</v>
      </c>
      <c r="AO180" s="36"/>
      <c r="AP180" s="92" t="s">
        <v>76</v>
      </c>
      <c r="AQ180" s="30">
        <f>+ROUND(AQ155*AQ157*$B$330/(LOOKUP(AQ156,$A$299:$A$330,$B$299:$B$330)),0)</f>
        <v>0</v>
      </c>
      <c r="AR180" s="100">
        <f>+ROUND(AQ180/$B$330,2)</f>
        <v>0</v>
      </c>
      <c r="AS180" s="36"/>
      <c r="AT180" s="92" t="s">
        <v>76</v>
      </c>
      <c r="AU180" s="30">
        <f>+ROUND(AU155*AU157*$B$330/(LOOKUP(AU156,$A$299:$A$330,$B$299:$B$330)),0)</f>
        <v>4816503946</v>
      </c>
      <c r="AV180" s="100">
        <f>+ROUND(AU180/$B$330,2)</f>
        <v>6528.93</v>
      </c>
      <c r="AW180" s="36"/>
      <c r="AX180" s="92" t="s">
        <v>76</v>
      </c>
      <c r="AY180" s="30">
        <f>+ROUND(AY155*AY157*$B$330/(LOOKUP(AY156,$A$299:$A$330,$B$299:$B$330)),0)</f>
        <v>616714050</v>
      </c>
      <c r="AZ180" s="100">
        <f>+ROUND(AY180/$B$330,2)</f>
        <v>835.98</v>
      </c>
      <c r="BA180" s="36"/>
      <c r="BB180" s="92" t="s">
        <v>75</v>
      </c>
      <c r="BC180" s="30">
        <f>+ROUND(BC155*BC157*$B$330/(LOOKUP(BC156,$A$299:$A$330,$B$299:$B$330)),0)</f>
        <v>345016385</v>
      </c>
      <c r="BD180" s="100">
        <f>+ROUND(BC180/$B$330,2)</f>
        <v>467.68</v>
      </c>
      <c r="BE180" s="36"/>
      <c r="BF180" s="92"/>
      <c r="BG180" s="30"/>
      <c r="BH180" s="100">
        <f>+ROUND(BG180/$B$330,2)</f>
        <v>0</v>
      </c>
      <c r="BI180" s="36"/>
      <c r="BJ180" s="92" t="s">
        <v>76</v>
      </c>
      <c r="BK180" s="30">
        <f>+ROUND(BK155*BK157*$B$330/(LOOKUP(BK156,$A$299:$A$330,$B$299:$B$330)),0)</f>
        <v>0</v>
      </c>
      <c r="BL180" s="100">
        <f>+ROUND(BK180/$B$330,2)</f>
        <v>0</v>
      </c>
    </row>
    <row r="181" spans="1:64" x14ac:dyDescent="0.2">
      <c r="A181" s="20"/>
      <c r="B181" s="22"/>
      <c r="C181" s="35"/>
      <c r="E181" s="35"/>
      <c r="F181" s="99"/>
      <c r="H181" s="100"/>
      <c r="I181" s="35"/>
      <c r="J181" s="99"/>
      <c r="L181" s="100"/>
      <c r="M181" s="35"/>
      <c r="N181" s="99"/>
      <c r="P181" s="100"/>
      <c r="Q181" s="35"/>
      <c r="R181" s="99"/>
      <c r="T181" s="100"/>
      <c r="U181" s="35"/>
      <c r="V181" s="99"/>
      <c r="X181" s="100"/>
      <c r="Y181" s="35"/>
      <c r="Z181" s="99"/>
      <c r="AB181" s="100"/>
      <c r="AC181" s="35"/>
      <c r="AD181" s="99"/>
      <c r="AF181" s="100"/>
      <c r="AG181" s="35"/>
      <c r="AH181" s="99"/>
      <c r="AJ181" s="100"/>
      <c r="AK181" s="35"/>
      <c r="AL181" s="99"/>
      <c r="AN181" s="100"/>
      <c r="AO181" s="35"/>
      <c r="AP181" s="99"/>
      <c r="AR181" s="100"/>
      <c r="AS181" s="35"/>
      <c r="AT181" s="99"/>
      <c r="AV181" s="100"/>
      <c r="AW181" s="35"/>
      <c r="AX181" s="99"/>
      <c r="AZ181" s="100"/>
      <c r="BA181" s="35"/>
      <c r="BB181" s="20"/>
      <c r="BD181" s="100"/>
      <c r="BE181" s="35"/>
      <c r="BF181" s="20"/>
      <c r="BH181" s="100"/>
      <c r="BI181" s="35"/>
      <c r="BJ181" s="20"/>
      <c r="BL181" s="100"/>
    </row>
    <row r="182" spans="1:64" x14ac:dyDescent="0.2">
      <c r="A182" s="20" t="s">
        <v>20</v>
      </c>
      <c r="B182" s="22"/>
      <c r="C182" s="35"/>
      <c r="E182" s="35"/>
      <c r="F182" s="99"/>
      <c r="G182" s="21">
        <f>+(G160-G159)-G177-G178</f>
        <v>208</v>
      </c>
      <c r="H182" s="119">
        <f>+G182/30</f>
        <v>6.9333333333333336</v>
      </c>
      <c r="I182" s="35"/>
      <c r="J182" s="99"/>
      <c r="K182" s="21">
        <f>+(K160-K159)-K177-K178</f>
        <v>310</v>
      </c>
      <c r="L182" s="119">
        <f>+K182/30</f>
        <v>10.333333333333334</v>
      </c>
      <c r="M182" s="35"/>
      <c r="N182" s="99"/>
      <c r="O182" s="21">
        <f>+(O160-O159)-O177-O178</f>
        <v>0</v>
      </c>
      <c r="P182" s="119">
        <f>+O182/30</f>
        <v>0</v>
      </c>
      <c r="Q182" s="35"/>
      <c r="R182" s="99"/>
      <c r="S182" s="21">
        <f>+(S160-S159)-S177-S178</f>
        <v>182</v>
      </c>
      <c r="T182" s="118">
        <f>+S182/30</f>
        <v>6.0666666666666664</v>
      </c>
      <c r="U182" s="35"/>
      <c r="V182" s="99"/>
      <c r="W182" s="21">
        <f>+(W160-W159)-W177-W178</f>
        <v>153</v>
      </c>
      <c r="X182" s="119">
        <f>+W182/30</f>
        <v>5.0999999999999996</v>
      </c>
      <c r="Y182" s="35"/>
      <c r="Z182" s="99"/>
      <c r="AA182" s="21">
        <f>+(AA160-AA159)-AA177-AA178</f>
        <v>163</v>
      </c>
      <c r="AB182" s="119">
        <f>+AA182/30</f>
        <v>5.4333333333333336</v>
      </c>
      <c r="AC182" s="35"/>
      <c r="AD182" s="99"/>
      <c r="AE182" s="21">
        <f>+(AE160-AE159)-AE177-AE178</f>
        <v>428</v>
      </c>
      <c r="AF182" s="119">
        <f>+AE182/30</f>
        <v>14.266666666666667</v>
      </c>
      <c r="AG182" s="35"/>
      <c r="AH182" s="99"/>
      <c r="AI182" s="21">
        <f>+(AI160-AI159)-AI177-AI178</f>
        <v>0</v>
      </c>
      <c r="AJ182" s="119">
        <f>+AI182/30</f>
        <v>0</v>
      </c>
      <c r="AK182" s="35"/>
      <c r="AL182" s="99"/>
      <c r="AM182" s="21">
        <f>+(AM160-AM159)-AM177-AM178</f>
        <v>1013</v>
      </c>
      <c r="AN182" s="119">
        <f>+AM182/30</f>
        <v>33.766666666666666</v>
      </c>
      <c r="AO182" s="35"/>
      <c r="AP182" s="99"/>
      <c r="AQ182" s="21">
        <f>+(AQ160-AQ159)-AQ177-AQ178</f>
        <v>708</v>
      </c>
      <c r="AR182" s="119">
        <f>+AQ182/30</f>
        <v>23.6</v>
      </c>
      <c r="AS182" s="35"/>
      <c r="AT182" s="99"/>
      <c r="AU182" s="21">
        <f>+(AU160-AU159)-AU177-AU178</f>
        <v>463</v>
      </c>
      <c r="AV182" s="119">
        <f>+AU182/30</f>
        <v>15.433333333333334</v>
      </c>
      <c r="AW182" s="35"/>
      <c r="AX182" s="99"/>
      <c r="AY182" s="21">
        <f>+(AY160-AY159)-AY177-AY178</f>
        <v>330</v>
      </c>
      <c r="AZ182" s="119">
        <f>+AY182/30</f>
        <v>11</v>
      </c>
      <c r="BA182" s="35"/>
      <c r="BB182" s="20"/>
      <c r="BC182" s="21">
        <f>+(BC160-BC159)-BC177-BC178</f>
        <v>119</v>
      </c>
      <c r="BD182" s="119">
        <f>+BC182/30</f>
        <v>3.9666666666666668</v>
      </c>
      <c r="BE182" s="35"/>
      <c r="BF182" s="20"/>
      <c r="BG182" s="21">
        <f>+(BG160-BG159)-BG177-BG178</f>
        <v>0</v>
      </c>
      <c r="BH182" s="119">
        <f>+BG182/30</f>
        <v>0</v>
      </c>
      <c r="BI182" s="35"/>
      <c r="BJ182" s="20"/>
      <c r="BK182" s="21">
        <f>+(BK160-BK159)-BK177-BK178</f>
        <v>381</v>
      </c>
      <c r="BL182" s="119">
        <f>+BK182/30</f>
        <v>12.7</v>
      </c>
    </row>
    <row r="183" spans="1:64" x14ac:dyDescent="0.2">
      <c r="A183" s="20"/>
      <c r="B183" s="22"/>
      <c r="C183" s="35"/>
      <c r="E183" s="35"/>
      <c r="F183" s="99"/>
      <c r="H183" s="100"/>
      <c r="I183" s="35"/>
      <c r="J183" s="99"/>
      <c r="L183" s="100"/>
      <c r="M183" s="35"/>
      <c r="N183" s="99"/>
      <c r="P183" s="100"/>
      <c r="Q183" s="35"/>
      <c r="R183" s="99"/>
      <c r="T183" s="100"/>
      <c r="U183" s="35"/>
      <c r="V183" s="99"/>
      <c r="X183" s="100"/>
      <c r="Y183" s="35"/>
      <c r="Z183" s="99"/>
      <c r="AB183" s="100"/>
      <c r="AC183" s="35"/>
      <c r="AD183" s="99"/>
      <c r="AF183" s="100"/>
      <c r="AG183" s="35"/>
      <c r="AH183" s="99"/>
      <c r="AJ183" s="100"/>
      <c r="AK183" s="35"/>
      <c r="AL183" s="99"/>
      <c r="AN183" s="100"/>
      <c r="AO183" s="35"/>
      <c r="AP183" s="99"/>
      <c r="AR183" s="100"/>
      <c r="AS183" s="35"/>
      <c r="AT183" s="99"/>
      <c r="AV183" s="100"/>
      <c r="AW183" s="35"/>
      <c r="AX183" s="99"/>
      <c r="AZ183" s="100"/>
      <c r="BA183" s="35"/>
      <c r="BB183" s="20"/>
      <c r="BD183" s="100"/>
      <c r="BE183" s="35"/>
      <c r="BF183" s="20"/>
      <c r="BH183" s="100"/>
      <c r="BI183" s="35"/>
      <c r="BJ183" s="20"/>
      <c r="BL183" s="100"/>
    </row>
    <row r="184" spans="1:64" x14ac:dyDescent="0.2">
      <c r="A184" s="73" t="s">
        <v>62</v>
      </c>
      <c r="B184" s="32"/>
      <c r="C184" s="36"/>
      <c r="E184" s="36"/>
      <c r="F184" s="97" t="s">
        <v>79</v>
      </c>
      <c r="G184" s="98">
        <f>+ROUND(G180/(ROUND(G182/30,2)),0)</f>
        <v>297956963</v>
      </c>
      <c r="H184" s="104"/>
      <c r="I184" s="36"/>
      <c r="J184" s="97" t="s">
        <v>80</v>
      </c>
      <c r="K184" s="98">
        <f>+ROUND(K180/(ROUND(K182/30,2)),0)</f>
        <v>857884349</v>
      </c>
      <c r="L184" s="104"/>
      <c r="M184" s="36"/>
      <c r="N184" s="97"/>
      <c r="O184" s="98"/>
      <c r="P184" s="104"/>
      <c r="Q184" s="36"/>
      <c r="R184" s="97" t="s">
        <v>79</v>
      </c>
      <c r="S184" s="98">
        <f>+ROUND(S180/(ROUND(S182/30,2)),0)</f>
        <v>286832550</v>
      </c>
      <c r="T184" s="104"/>
      <c r="U184" s="36"/>
      <c r="V184" s="97" t="s">
        <v>78</v>
      </c>
      <c r="W184" s="98">
        <f>+ROUND(W180/(ROUND(W182/30,2)),0)</f>
        <v>36306343</v>
      </c>
      <c r="X184" s="104"/>
      <c r="Y184" s="36"/>
      <c r="Z184" s="97" t="s">
        <v>78</v>
      </c>
      <c r="AA184" s="98">
        <f>+ROUND(AA180/(ROUND(AA182/30,2)),0)</f>
        <v>186799209</v>
      </c>
      <c r="AB184" s="104"/>
      <c r="AC184" s="36"/>
      <c r="AD184" s="97" t="s">
        <v>79</v>
      </c>
      <c r="AE184" s="98">
        <f>+ROUND(AE180/(ROUND(AE182/30,2)),0)</f>
        <v>0</v>
      </c>
      <c r="AF184" s="104"/>
      <c r="AG184" s="36"/>
      <c r="AH184" s="97"/>
      <c r="AI184" s="98"/>
      <c r="AJ184" s="104"/>
      <c r="AK184" s="36"/>
      <c r="AL184" s="97" t="s">
        <v>80</v>
      </c>
      <c r="AM184" s="98">
        <f>+ROUND(AM180/(ROUND(AM182/30,2)),0)</f>
        <v>0</v>
      </c>
      <c r="AN184" s="104"/>
      <c r="AO184" s="36"/>
      <c r="AP184" s="97" t="s">
        <v>79</v>
      </c>
      <c r="AQ184" s="98">
        <f>+ROUND(AQ180/(ROUND(AQ182/30,2)),0)</f>
        <v>0</v>
      </c>
      <c r="AR184" s="104"/>
      <c r="AS184" s="36"/>
      <c r="AT184" s="97" t="s">
        <v>79</v>
      </c>
      <c r="AU184" s="98">
        <f>+ROUND(AU180/(ROUND(AU182/30,2)),0)</f>
        <v>312151908</v>
      </c>
      <c r="AV184" s="104"/>
      <c r="AW184" s="36"/>
      <c r="AX184" s="97" t="s">
        <v>79</v>
      </c>
      <c r="AY184" s="98">
        <f>+ROUND(AY180/(ROUND(AY182/30,2)),0)</f>
        <v>56064914</v>
      </c>
      <c r="AZ184" s="104"/>
      <c r="BA184" s="36"/>
      <c r="BB184" s="97" t="s">
        <v>78</v>
      </c>
      <c r="BC184" s="98">
        <f>+ROUND(BC180/(ROUND(BC182/30,2)),0)</f>
        <v>86905890</v>
      </c>
      <c r="BD184" s="104"/>
      <c r="BE184" s="36"/>
      <c r="BF184" s="97"/>
      <c r="BG184" s="98"/>
      <c r="BH184" s="104"/>
      <c r="BI184" s="36"/>
      <c r="BJ184" s="97" t="s">
        <v>79</v>
      </c>
      <c r="BK184" s="98">
        <f>+ROUND(BK180/(ROUND(BK182/30,2)),0)</f>
        <v>0</v>
      </c>
      <c r="BL184" s="101"/>
    </row>
    <row r="185" spans="1:64" x14ac:dyDescent="0.2">
      <c r="C185" s="36"/>
      <c r="E185" s="36"/>
      <c r="F185" s="36"/>
      <c r="G185" s="35"/>
      <c r="H185" s="36"/>
      <c r="I185" s="36"/>
      <c r="J185" s="36"/>
      <c r="K185" s="35"/>
      <c r="L185" s="36"/>
      <c r="M185" s="36"/>
      <c r="N185" s="36"/>
      <c r="O185" s="35"/>
      <c r="P185" s="36"/>
      <c r="Q185" s="36"/>
      <c r="R185" s="36"/>
      <c r="S185" s="35"/>
      <c r="T185" s="36"/>
      <c r="U185" s="36"/>
      <c r="V185" s="36"/>
      <c r="W185" s="35"/>
      <c r="X185" s="36"/>
      <c r="Y185" s="36"/>
      <c r="Z185" s="36"/>
      <c r="AA185" s="35"/>
      <c r="AB185" s="36"/>
      <c r="AC185" s="36"/>
      <c r="AD185" s="36"/>
      <c r="AE185" s="35"/>
      <c r="AF185" s="36"/>
      <c r="AG185" s="36"/>
      <c r="AH185" s="36"/>
      <c r="AI185" s="35"/>
      <c r="AJ185" s="36"/>
      <c r="AK185" s="36"/>
      <c r="AL185" s="36"/>
      <c r="AM185" s="35"/>
      <c r="AN185" s="36"/>
      <c r="AO185" s="36"/>
      <c r="AP185" s="36"/>
      <c r="AQ185" s="35"/>
      <c r="AR185" s="36"/>
      <c r="AS185" s="36"/>
      <c r="AT185" s="36"/>
      <c r="AU185" s="35"/>
      <c r="AV185" s="36"/>
      <c r="AW185" s="36"/>
      <c r="AX185" s="36"/>
      <c r="AY185" s="35"/>
      <c r="AZ185" s="36"/>
      <c r="BA185" s="36"/>
      <c r="BB185" s="36"/>
      <c r="BC185" s="35"/>
      <c r="BD185" s="36"/>
      <c r="BE185" s="36"/>
      <c r="BF185" s="36"/>
      <c r="BG185" s="35"/>
      <c r="BH185" s="36"/>
      <c r="BI185" s="36"/>
      <c r="BJ185" s="36"/>
      <c r="BK185" s="35"/>
      <c r="BL185" s="36"/>
    </row>
    <row r="186" spans="1:64" x14ac:dyDescent="0.2">
      <c r="C186" s="36"/>
      <c r="E186" s="36"/>
      <c r="F186" s="36"/>
      <c r="G186" s="35"/>
      <c r="H186" s="36"/>
      <c r="I186" s="36"/>
      <c r="J186" s="36"/>
      <c r="K186" s="35"/>
      <c r="L186" s="36"/>
      <c r="M186" s="36"/>
      <c r="N186" s="36"/>
      <c r="O186" s="35"/>
      <c r="P186" s="36"/>
      <c r="Q186" s="36"/>
      <c r="R186" s="36"/>
      <c r="S186" s="35"/>
      <c r="T186" s="36"/>
      <c r="U186" s="36"/>
      <c r="V186" s="36"/>
      <c r="W186" s="35"/>
      <c r="X186" s="36"/>
      <c r="Y186" s="36"/>
      <c r="Z186" s="36"/>
      <c r="AA186" s="35"/>
      <c r="AB186" s="36"/>
      <c r="AC186" s="36"/>
      <c r="AD186" s="36"/>
      <c r="AE186" s="35"/>
      <c r="AF186" s="36"/>
      <c r="AG186" s="36"/>
      <c r="AH186" s="36"/>
      <c r="AI186" s="35"/>
      <c r="AJ186" s="36"/>
      <c r="AK186" s="36"/>
      <c r="AL186" s="36"/>
      <c r="AM186" s="35"/>
      <c r="AN186" s="36"/>
      <c r="AO186" s="36"/>
      <c r="AP186" s="36"/>
      <c r="AQ186" s="35"/>
      <c r="AR186" s="36"/>
      <c r="AS186" s="36"/>
      <c r="AT186" s="36"/>
      <c r="AU186" s="35"/>
      <c r="AV186" s="36"/>
      <c r="AW186" s="36"/>
      <c r="AX186" s="36"/>
      <c r="AY186" s="35"/>
      <c r="AZ186" s="36"/>
      <c r="BA186" s="36"/>
      <c r="BB186" s="36"/>
      <c r="BC186" s="35"/>
      <c r="BD186" s="36"/>
      <c r="BE186" s="36"/>
      <c r="BF186" s="36"/>
      <c r="BG186" s="35"/>
      <c r="BH186" s="36"/>
      <c r="BI186" s="36"/>
      <c r="BJ186" s="36"/>
      <c r="BK186" s="35"/>
      <c r="BL186" s="36"/>
    </row>
    <row r="187" spans="1:64" x14ac:dyDescent="0.2">
      <c r="A187" s="18" t="s">
        <v>60</v>
      </c>
      <c r="B187" s="19"/>
      <c r="C187" s="35"/>
      <c r="E187" s="35"/>
      <c r="F187" s="102"/>
      <c r="G187" s="107" t="s">
        <v>60</v>
      </c>
      <c r="H187" s="103"/>
      <c r="I187" s="35"/>
      <c r="J187" s="102"/>
      <c r="K187" s="280" t="s">
        <v>59</v>
      </c>
      <c r="L187" s="103"/>
      <c r="M187" s="35"/>
      <c r="N187" s="102"/>
      <c r="O187" s="107" t="s">
        <v>60</v>
      </c>
      <c r="P187" s="103"/>
      <c r="Q187" s="35"/>
      <c r="R187" s="102"/>
      <c r="S187" s="107" t="s">
        <v>60</v>
      </c>
      <c r="T187" s="103"/>
      <c r="U187" s="35"/>
      <c r="V187" s="102"/>
      <c r="W187" s="107" t="s">
        <v>60</v>
      </c>
      <c r="X187" s="103"/>
      <c r="Y187" s="35"/>
      <c r="Z187" s="102"/>
      <c r="AA187" s="107" t="s">
        <v>60</v>
      </c>
      <c r="AB187" s="103"/>
      <c r="AC187" s="35"/>
      <c r="AD187" s="102"/>
      <c r="AE187" s="107" t="s">
        <v>60</v>
      </c>
      <c r="AF187" s="103"/>
      <c r="AG187" s="35"/>
      <c r="AH187" s="102"/>
      <c r="AI187" s="107" t="s">
        <v>60</v>
      </c>
      <c r="AJ187" s="103"/>
      <c r="AK187" s="35"/>
      <c r="AL187" s="102"/>
      <c r="AM187" s="107" t="s">
        <v>60</v>
      </c>
      <c r="AN187" s="103"/>
      <c r="AO187" s="35"/>
      <c r="AP187" s="102"/>
      <c r="AQ187" s="107" t="s">
        <v>60</v>
      </c>
      <c r="AR187" s="103"/>
      <c r="AS187" s="35"/>
      <c r="AT187" s="102"/>
      <c r="AU187" s="107" t="s">
        <v>60</v>
      </c>
      <c r="AV187" s="103"/>
      <c r="AW187" s="35"/>
      <c r="AX187" s="102"/>
      <c r="AY187" s="107" t="s">
        <v>60</v>
      </c>
      <c r="AZ187" s="103"/>
      <c r="BA187" s="35"/>
      <c r="BB187" s="102"/>
      <c r="BC187" s="107" t="s">
        <v>60</v>
      </c>
      <c r="BD187" s="103"/>
      <c r="BE187" s="35"/>
      <c r="BF187" s="102"/>
      <c r="BG187" s="107" t="s">
        <v>60</v>
      </c>
      <c r="BH187" s="103"/>
      <c r="BI187" s="35"/>
      <c r="BJ187" s="102"/>
      <c r="BK187" s="107" t="s">
        <v>59</v>
      </c>
      <c r="BL187" s="103"/>
    </row>
    <row r="188" spans="1:64" x14ac:dyDescent="0.2">
      <c r="A188" s="20"/>
      <c r="B188" s="22"/>
      <c r="C188" s="35"/>
      <c r="E188" s="35"/>
      <c r="F188" s="99"/>
      <c r="G188" s="35"/>
      <c r="H188" s="100"/>
      <c r="I188" s="35"/>
      <c r="J188" s="99"/>
      <c r="K188" s="35"/>
      <c r="L188" s="100"/>
      <c r="M188" s="35"/>
      <c r="N188" s="99"/>
      <c r="O188" s="35"/>
      <c r="P188" s="100"/>
      <c r="Q188" s="35"/>
      <c r="R188" s="99"/>
      <c r="S188" s="35"/>
      <c r="T188" s="100"/>
      <c r="U188" s="35"/>
      <c r="V188" s="99"/>
      <c r="W188" s="35"/>
      <c r="X188" s="100"/>
      <c r="Y188" s="35"/>
      <c r="Z188" s="99"/>
      <c r="AA188" s="35"/>
      <c r="AB188" s="100"/>
      <c r="AC188" s="35"/>
      <c r="AD188" s="99"/>
      <c r="AE188" s="35"/>
      <c r="AF188" s="100"/>
      <c r="AG188" s="35"/>
      <c r="AH188" s="99"/>
      <c r="AI188" s="35"/>
      <c r="AJ188" s="100"/>
      <c r="AK188" s="35"/>
      <c r="AL188" s="99"/>
      <c r="AM188" s="35"/>
      <c r="AN188" s="100"/>
      <c r="AO188" s="35"/>
      <c r="AP188" s="99"/>
      <c r="AQ188" s="35"/>
      <c r="AR188" s="100"/>
      <c r="AS188" s="35"/>
      <c r="AT188" s="99"/>
      <c r="AU188" s="35"/>
      <c r="AV188" s="100"/>
      <c r="AW188" s="35"/>
      <c r="AX188" s="99"/>
      <c r="AY188" s="35"/>
      <c r="AZ188" s="100"/>
      <c r="BA188" s="35"/>
      <c r="BB188" s="99"/>
      <c r="BC188" s="35"/>
      <c r="BD188" s="100"/>
      <c r="BE188" s="35"/>
      <c r="BF188" s="99"/>
      <c r="BG188" s="35"/>
      <c r="BH188" s="100"/>
      <c r="BI188" s="35"/>
      <c r="BJ188" s="99"/>
      <c r="BK188" s="35"/>
      <c r="BL188" s="100"/>
    </row>
    <row r="189" spans="1:64" x14ac:dyDescent="0.2">
      <c r="A189" s="20" t="s">
        <v>8</v>
      </c>
      <c r="B189" s="22"/>
      <c r="C189" s="77"/>
      <c r="E189" s="77"/>
      <c r="F189" s="92" t="s">
        <v>73</v>
      </c>
      <c r="G189" s="28"/>
      <c r="H189" s="93" t="s">
        <v>846</v>
      </c>
      <c r="I189" s="77"/>
      <c r="J189" s="92" t="s">
        <v>73</v>
      </c>
      <c r="K189" s="55">
        <v>205980338</v>
      </c>
      <c r="L189" s="110" t="s">
        <v>58</v>
      </c>
      <c r="M189" s="77"/>
      <c r="N189" s="92"/>
      <c r="O189" s="55"/>
      <c r="P189" s="100"/>
      <c r="Q189" s="77"/>
      <c r="R189" s="92"/>
      <c r="S189" s="55"/>
      <c r="T189" s="110"/>
      <c r="U189" s="77"/>
      <c r="V189" s="92" t="s">
        <v>73</v>
      </c>
      <c r="W189" s="55">
        <f>10838833061.34+845623609</f>
        <v>11684456670.34</v>
      </c>
      <c r="X189" s="110" t="s">
        <v>58</v>
      </c>
      <c r="Y189" s="77"/>
      <c r="Z189" s="92" t="s">
        <v>73</v>
      </c>
      <c r="AA189" s="55">
        <v>3930090500</v>
      </c>
      <c r="AB189" s="110" t="s">
        <v>58</v>
      </c>
      <c r="AC189" s="77"/>
      <c r="AD189" s="92" t="s">
        <v>73</v>
      </c>
      <c r="AE189" s="55">
        <v>632797532</v>
      </c>
      <c r="AF189" s="110" t="s">
        <v>58</v>
      </c>
      <c r="AG189" s="77"/>
      <c r="AH189" s="92" t="s">
        <v>73</v>
      </c>
      <c r="AI189" s="55"/>
      <c r="AJ189" s="110"/>
      <c r="AK189" s="77"/>
      <c r="AL189" s="92" t="s">
        <v>73</v>
      </c>
      <c r="AM189" s="55">
        <v>6853563926.3000002</v>
      </c>
      <c r="AN189" s="110" t="s">
        <v>58</v>
      </c>
      <c r="AO189" s="77"/>
      <c r="AP189" s="92" t="s">
        <v>73</v>
      </c>
      <c r="AQ189" s="55">
        <v>1526144184</v>
      </c>
      <c r="AR189" s="110" t="s">
        <v>58</v>
      </c>
      <c r="AS189" s="77"/>
      <c r="AT189" s="92" t="s">
        <v>73</v>
      </c>
      <c r="AU189" s="55">
        <v>2032553666</v>
      </c>
      <c r="AV189" s="110" t="s">
        <v>58</v>
      </c>
      <c r="AW189" s="77"/>
      <c r="AX189" s="92" t="s">
        <v>73</v>
      </c>
      <c r="AY189" s="55">
        <v>1036010744</v>
      </c>
      <c r="AZ189" s="110" t="s">
        <v>102</v>
      </c>
      <c r="BA189" s="77"/>
      <c r="BB189" s="92" t="s">
        <v>73</v>
      </c>
      <c r="BC189" s="55">
        <v>8127669524</v>
      </c>
      <c r="BD189" s="110" t="s">
        <v>58</v>
      </c>
      <c r="BE189" s="77"/>
      <c r="BF189" s="92" t="s">
        <v>73</v>
      </c>
      <c r="BG189" s="55"/>
      <c r="BH189" s="110"/>
      <c r="BI189" s="77"/>
      <c r="BJ189" s="92" t="s">
        <v>73</v>
      </c>
      <c r="BK189" s="55">
        <v>285000000</v>
      </c>
      <c r="BL189" s="110" t="s">
        <v>58</v>
      </c>
    </row>
    <row r="190" spans="1:64" x14ac:dyDescent="0.2">
      <c r="A190" s="20" t="s">
        <v>10</v>
      </c>
      <c r="B190" s="22"/>
      <c r="C190" s="35"/>
      <c r="E190" s="35"/>
      <c r="F190" s="99"/>
      <c r="H190" s="94"/>
      <c r="I190" s="35"/>
      <c r="J190" s="99"/>
      <c r="K190" s="35">
        <v>1997</v>
      </c>
      <c r="L190" s="100"/>
      <c r="M190" s="35"/>
      <c r="N190" s="99"/>
      <c r="O190" s="35"/>
      <c r="P190" s="100"/>
      <c r="Q190" s="35"/>
      <c r="R190" s="99"/>
      <c r="S190" s="35"/>
      <c r="T190" s="100"/>
      <c r="U190" s="35"/>
      <c r="V190" s="99"/>
      <c r="W190" s="35">
        <v>2016</v>
      </c>
      <c r="X190" s="100"/>
      <c r="Y190" s="35"/>
      <c r="Z190" s="99"/>
      <c r="AA190" s="35">
        <v>2010</v>
      </c>
      <c r="AB190" s="100"/>
      <c r="AC190" s="35"/>
      <c r="AD190" s="99"/>
      <c r="AE190" s="35">
        <v>2014</v>
      </c>
      <c r="AF190" s="100"/>
      <c r="AG190" s="35"/>
      <c r="AH190" s="99"/>
      <c r="AI190" s="35"/>
      <c r="AJ190" s="100"/>
      <c r="AK190" s="35"/>
      <c r="AL190" s="99"/>
      <c r="AM190" s="35">
        <v>2016</v>
      </c>
      <c r="AN190" s="100"/>
      <c r="AO190" s="35"/>
      <c r="AP190" s="99"/>
      <c r="AQ190" s="35">
        <v>2011</v>
      </c>
      <c r="AR190" s="100"/>
      <c r="AS190" s="35"/>
      <c r="AT190" s="99"/>
      <c r="AU190" s="35">
        <v>1999</v>
      </c>
      <c r="AV190" s="100"/>
      <c r="AW190" s="35"/>
      <c r="AX190" s="99"/>
      <c r="AY190" s="35">
        <v>2016</v>
      </c>
      <c r="AZ190" s="100"/>
      <c r="BA190" s="35"/>
      <c r="BB190" s="99"/>
      <c r="BC190" s="35">
        <v>2016</v>
      </c>
      <c r="BD190" s="100"/>
      <c r="BE190" s="35"/>
      <c r="BF190" s="99"/>
      <c r="BG190" s="35"/>
      <c r="BH190" s="100"/>
      <c r="BI190" s="35"/>
      <c r="BJ190" s="99"/>
      <c r="BK190" s="35">
        <v>2016</v>
      </c>
      <c r="BL190" s="100"/>
    </row>
    <row r="191" spans="1:64" x14ac:dyDescent="0.2">
      <c r="A191" s="23" t="s">
        <v>88</v>
      </c>
      <c r="B191" s="22"/>
      <c r="C191" s="35"/>
      <c r="E191" s="35"/>
      <c r="F191" s="99"/>
      <c r="G191" s="88">
        <v>0</v>
      </c>
      <c r="H191" s="121">
        <v>1</v>
      </c>
      <c r="I191" s="35"/>
      <c r="J191" s="99"/>
      <c r="K191" s="88">
        <v>0</v>
      </c>
      <c r="L191" s="271">
        <v>1</v>
      </c>
      <c r="M191" s="35"/>
      <c r="N191" s="99"/>
      <c r="O191" s="35"/>
      <c r="P191" s="100"/>
      <c r="Q191" s="35"/>
      <c r="R191" s="99"/>
      <c r="S191" s="88"/>
      <c r="T191" s="100"/>
      <c r="U191" s="35"/>
      <c r="V191" s="99"/>
      <c r="W191" s="88">
        <v>0.5</v>
      </c>
      <c r="X191" s="100"/>
      <c r="Y191" s="35"/>
      <c r="Z191" s="99"/>
      <c r="AA191" s="88">
        <v>0.32</v>
      </c>
      <c r="AB191" s="100"/>
      <c r="AC191" s="35"/>
      <c r="AD191" s="99"/>
      <c r="AE191" s="88">
        <v>1</v>
      </c>
      <c r="AF191" s="100"/>
      <c r="AG191" s="35"/>
      <c r="AH191" s="99"/>
      <c r="AI191" s="88"/>
      <c r="AJ191" s="100"/>
      <c r="AK191" s="35"/>
      <c r="AL191" s="99"/>
      <c r="AM191" s="88">
        <v>0</v>
      </c>
      <c r="AN191" s="120">
        <v>1</v>
      </c>
      <c r="AO191" s="35"/>
      <c r="AP191" s="99"/>
      <c r="AQ191" s="88">
        <v>0.4</v>
      </c>
      <c r="AR191" s="120"/>
      <c r="AS191" s="35"/>
      <c r="AT191" s="99"/>
      <c r="AU191" s="88">
        <v>0.8</v>
      </c>
      <c r="AV191" s="120"/>
      <c r="AW191" s="35"/>
      <c r="AX191" s="99"/>
      <c r="AY191" s="88">
        <v>0</v>
      </c>
      <c r="AZ191" s="120">
        <v>1</v>
      </c>
      <c r="BA191" s="35"/>
      <c r="BB191" s="99"/>
      <c r="BC191" s="88">
        <v>0.98</v>
      </c>
      <c r="BD191" s="120"/>
      <c r="BE191" s="35"/>
      <c r="BF191" s="99"/>
      <c r="BG191" s="88"/>
      <c r="BH191" s="120"/>
      <c r="BI191" s="35"/>
      <c r="BJ191" s="99"/>
      <c r="BK191" s="88">
        <v>0.5</v>
      </c>
      <c r="BL191" s="120"/>
    </row>
    <row r="192" spans="1:64" x14ac:dyDescent="0.2">
      <c r="A192" s="20"/>
      <c r="B192" s="22"/>
      <c r="C192" s="35"/>
      <c r="E192" s="35"/>
      <c r="F192" s="99"/>
      <c r="H192" s="22"/>
      <c r="I192" s="35"/>
      <c r="J192" s="99"/>
      <c r="K192" s="35"/>
      <c r="L192" s="100"/>
      <c r="M192" s="35"/>
      <c r="N192" s="99"/>
      <c r="O192" s="35"/>
      <c r="P192" s="100"/>
      <c r="Q192" s="35"/>
      <c r="R192" s="99"/>
      <c r="S192" s="88"/>
      <c r="T192" s="100"/>
      <c r="U192" s="35"/>
      <c r="V192" s="99"/>
      <c r="W192" s="88"/>
      <c r="X192" s="100"/>
      <c r="Y192" s="35"/>
      <c r="Z192" s="99"/>
      <c r="AA192" s="88"/>
      <c r="AB192" s="100"/>
      <c r="AC192" s="35"/>
      <c r="AD192" s="99"/>
      <c r="AE192" s="88"/>
      <c r="AF192" s="100"/>
      <c r="AG192" s="35"/>
      <c r="AH192" s="99"/>
      <c r="AI192" s="88"/>
      <c r="AJ192" s="100"/>
      <c r="AK192" s="35"/>
      <c r="AL192" s="99"/>
      <c r="AM192" s="88"/>
      <c r="AN192" s="100"/>
      <c r="AO192" s="35"/>
      <c r="AP192" s="99"/>
      <c r="AQ192" s="88"/>
      <c r="AR192" s="100"/>
      <c r="AS192" s="35"/>
      <c r="AT192" s="99"/>
      <c r="AU192" s="88"/>
      <c r="AV192" s="100"/>
      <c r="AW192" s="35"/>
      <c r="AX192" s="99"/>
      <c r="AY192" s="88"/>
      <c r="AZ192" s="100"/>
      <c r="BA192" s="35"/>
      <c r="BB192" s="99"/>
      <c r="BC192" s="88"/>
      <c r="BD192" s="100"/>
      <c r="BE192" s="35"/>
      <c r="BF192" s="99"/>
      <c r="BG192" s="88"/>
      <c r="BH192" s="100"/>
      <c r="BI192" s="35"/>
      <c r="BJ192" s="99"/>
      <c r="BK192" s="35"/>
      <c r="BL192" s="100"/>
    </row>
    <row r="193" spans="1:64" ht="12.75" customHeight="1" x14ac:dyDescent="0.2">
      <c r="A193" s="20" t="s">
        <v>11</v>
      </c>
      <c r="B193" s="22"/>
      <c r="C193" s="35"/>
      <c r="E193" s="35"/>
      <c r="F193" s="99"/>
      <c r="G193" s="29"/>
      <c r="H193" s="619" t="s">
        <v>103</v>
      </c>
      <c r="I193" s="35"/>
      <c r="J193" s="99"/>
      <c r="K193" s="56">
        <v>35514</v>
      </c>
      <c r="L193" s="618" t="s">
        <v>847</v>
      </c>
      <c r="M193" s="35"/>
      <c r="N193" s="99"/>
      <c r="O193" s="56"/>
      <c r="P193" s="100"/>
      <c r="Q193" s="35"/>
      <c r="R193" s="99"/>
      <c r="S193" s="56"/>
      <c r="T193" s="100"/>
      <c r="U193" s="35"/>
      <c r="V193" s="99"/>
      <c r="W193" s="56">
        <v>42212</v>
      </c>
      <c r="X193" s="100"/>
      <c r="Y193" s="35"/>
      <c r="Z193" s="99"/>
      <c r="AA193" s="56">
        <v>39743</v>
      </c>
      <c r="AB193" s="100"/>
      <c r="AC193" s="35"/>
      <c r="AD193" s="99"/>
      <c r="AE193" s="56">
        <v>41620</v>
      </c>
      <c r="AF193" s="100"/>
      <c r="AG193" s="35"/>
      <c r="AH193" s="99"/>
      <c r="AI193" s="56"/>
      <c r="AJ193" s="100"/>
      <c r="AK193" s="35"/>
      <c r="AL193" s="99"/>
      <c r="AM193" s="56">
        <v>39267</v>
      </c>
      <c r="AN193" s="618" t="s">
        <v>105</v>
      </c>
      <c r="AO193" s="35"/>
      <c r="AP193" s="99"/>
      <c r="AQ193" s="56">
        <v>40408</v>
      </c>
      <c r="AR193" s="100"/>
      <c r="AS193" s="35"/>
      <c r="AT193" s="99"/>
      <c r="AU193" s="56">
        <v>35885</v>
      </c>
      <c r="AV193" s="100"/>
      <c r="AW193" s="35"/>
      <c r="AX193" s="99"/>
      <c r="AY193" s="56">
        <v>40925</v>
      </c>
      <c r="AZ193" s="618" t="s">
        <v>884</v>
      </c>
      <c r="BA193" s="35"/>
      <c r="BB193" s="99"/>
      <c r="BC193" s="56">
        <v>41864</v>
      </c>
      <c r="BD193" s="100"/>
      <c r="BE193" s="35"/>
      <c r="BF193" s="99"/>
      <c r="BG193" s="56"/>
      <c r="BH193" s="100"/>
      <c r="BI193" s="35"/>
      <c r="BJ193" s="99"/>
      <c r="BK193" s="56">
        <v>42215</v>
      </c>
      <c r="BL193" s="100"/>
    </row>
    <row r="194" spans="1:64" x14ac:dyDescent="0.2">
      <c r="A194" s="20" t="s">
        <v>12</v>
      </c>
      <c r="B194" s="22"/>
      <c r="C194" s="35"/>
      <c r="E194" s="35"/>
      <c r="F194" s="99"/>
      <c r="G194" s="29"/>
      <c r="H194" s="619"/>
      <c r="I194" s="35"/>
      <c r="J194" s="99"/>
      <c r="K194" s="56">
        <v>35657</v>
      </c>
      <c r="L194" s="618"/>
      <c r="M194" s="35"/>
      <c r="N194" s="99"/>
      <c r="O194" s="56"/>
      <c r="P194" s="100"/>
      <c r="Q194" s="35"/>
      <c r="R194" s="99"/>
      <c r="S194" s="56"/>
      <c r="T194" s="100"/>
      <c r="U194" s="35"/>
      <c r="V194" s="99"/>
      <c r="W194" s="56">
        <v>42704</v>
      </c>
      <c r="X194" s="100"/>
      <c r="Y194" s="35"/>
      <c r="Z194" s="99"/>
      <c r="AA194" s="56">
        <v>40298</v>
      </c>
      <c r="AB194" s="100"/>
      <c r="AC194" s="35"/>
      <c r="AD194" s="99"/>
      <c r="AE194" s="56">
        <v>41878</v>
      </c>
      <c r="AF194" s="100"/>
      <c r="AG194" s="35"/>
      <c r="AH194" s="99"/>
      <c r="AI194" s="56"/>
      <c r="AJ194" s="100"/>
      <c r="AK194" s="35"/>
      <c r="AL194" s="99"/>
      <c r="AM194" s="56">
        <v>39703</v>
      </c>
      <c r="AN194" s="618"/>
      <c r="AO194" s="35"/>
      <c r="AP194" s="99"/>
      <c r="AQ194" s="56">
        <v>40904</v>
      </c>
      <c r="AR194" s="100"/>
      <c r="AS194" s="35"/>
      <c r="AT194" s="99"/>
      <c r="AU194" s="56">
        <v>36214</v>
      </c>
      <c r="AV194" s="100"/>
      <c r="AW194" s="35"/>
      <c r="AX194" s="99"/>
      <c r="AY194" s="56">
        <v>41235</v>
      </c>
      <c r="AZ194" s="618"/>
      <c r="BA194" s="35"/>
      <c r="BB194" s="99"/>
      <c r="BC194" s="56">
        <v>42700</v>
      </c>
      <c r="BD194" s="100"/>
      <c r="BE194" s="35"/>
      <c r="BF194" s="99"/>
      <c r="BG194" s="56"/>
      <c r="BH194" s="100"/>
      <c r="BI194" s="35"/>
      <c r="BJ194" s="99"/>
      <c r="BK194" s="56">
        <v>42725</v>
      </c>
      <c r="BL194" s="100"/>
    </row>
    <row r="195" spans="1:64" x14ac:dyDescent="0.2">
      <c r="A195" s="20"/>
      <c r="B195" s="22"/>
      <c r="C195" s="35"/>
      <c r="E195" s="35"/>
      <c r="F195" s="99"/>
      <c r="H195" s="619"/>
      <c r="I195" s="35"/>
      <c r="J195" s="99"/>
      <c r="K195" s="56"/>
      <c r="L195" s="618"/>
      <c r="M195" s="35"/>
      <c r="N195" s="99"/>
      <c r="O195" s="56"/>
      <c r="P195" s="100"/>
      <c r="Q195" s="35"/>
      <c r="R195" s="99"/>
      <c r="S195" s="56"/>
      <c r="T195" s="100"/>
      <c r="U195" s="35"/>
      <c r="V195" s="99"/>
      <c r="W195" s="56"/>
      <c r="X195" s="100"/>
      <c r="Y195" s="35"/>
      <c r="Z195" s="99"/>
      <c r="AA195" s="56"/>
      <c r="AB195" s="100"/>
      <c r="AC195" s="35"/>
      <c r="AD195" s="99"/>
      <c r="AE195" s="56"/>
      <c r="AF195" s="100"/>
      <c r="AG195" s="35"/>
      <c r="AH195" s="99"/>
      <c r="AI195" s="56"/>
      <c r="AJ195" s="100"/>
      <c r="AK195" s="35"/>
      <c r="AL195" s="99"/>
      <c r="AM195" s="56"/>
      <c r="AN195" s="618"/>
      <c r="AO195" s="35"/>
      <c r="AP195" s="99"/>
      <c r="AQ195" s="56"/>
      <c r="AR195" s="100"/>
      <c r="AS195" s="35"/>
      <c r="AT195" s="99"/>
      <c r="AU195" s="56"/>
      <c r="AV195" s="100"/>
      <c r="AW195" s="35"/>
      <c r="AX195" s="99"/>
      <c r="AY195" s="56"/>
      <c r="AZ195" s="618"/>
      <c r="BA195" s="35"/>
      <c r="BB195" s="99"/>
      <c r="BC195" s="56"/>
      <c r="BD195" s="100"/>
      <c r="BE195" s="35"/>
      <c r="BF195" s="99"/>
      <c r="BG195" s="56"/>
      <c r="BH195" s="100"/>
      <c r="BI195" s="35"/>
      <c r="BJ195" s="99"/>
      <c r="BK195" s="56"/>
      <c r="BL195" s="100"/>
    </row>
    <row r="196" spans="1:64" x14ac:dyDescent="0.2">
      <c r="A196" s="20" t="s">
        <v>13</v>
      </c>
      <c r="B196" s="22"/>
      <c r="C196" s="35"/>
      <c r="E196" s="35"/>
      <c r="F196" s="99"/>
      <c r="G196" s="29"/>
      <c r="H196" s="619"/>
      <c r="I196" s="35"/>
      <c r="J196" s="99"/>
      <c r="K196" s="56"/>
      <c r="L196" s="618"/>
      <c r="M196" s="35"/>
      <c r="N196" s="99"/>
      <c r="O196" s="56"/>
      <c r="P196" s="100"/>
      <c r="Q196" s="35"/>
      <c r="R196" s="99"/>
      <c r="S196" s="56"/>
      <c r="T196" s="100"/>
      <c r="U196" s="35"/>
      <c r="V196" s="99"/>
      <c r="W196" s="56">
        <v>42573</v>
      </c>
      <c r="X196" s="100"/>
      <c r="Y196" s="35"/>
      <c r="Z196" s="99"/>
      <c r="AA196" s="56">
        <v>40046</v>
      </c>
      <c r="AB196" s="100"/>
      <c r="AC196" s="35"/>
      <c r="AD196" s="99"/>
      <c r="AE196" s="56">
        <v>41656</v>
      </c>
      <c r="AF196" s="100"/>
      <c r="AG196" s="35"/>
      <c r="AH196" s="99"/>
      <c r="AI196" s="56"/>
      <c r="AJ196" s="100"/>
      <c r="AK196" s="35"/>
      <c r="AL196" s="99"/>
      <c r="AM196" s="56"/>
      <c r="AN196" s="618"/>
      <c r="AO196" s="35"/>
      <c r="AP196" s="99"/>
      <c r="AQ196" s="56">
        <v>40497</v>
      </c>
      <c r="AR196" s="100"/>
      <c r="AS196" s="35"/>
      <c r="AT196" s="99"/>
      <c r="AU196" s="56"/>
      <c r="AV196" s="100"/>
      <c r="AW196" s="35"/>
      <c r="AX196" s="99"/>
      <c r="AY196" s="56">
        <v>40927</v>
      </c>
      <c r="AZ196" s="618"/>
      <c r="BA196" s="35"/>
      <c r="BB196" s="99"/>
      <c r="BC196" s="56">
        <v>41918</v>
      </c>
      <c r="BD196" s="100"/>
      <c r="BE196" s="35"/>
      <c r="BF196" s="99"/>
      <c r="BG196" s="56"/>
      <c r="BH196" s="100"/>
      <c r="BI196" s="35"/>
      <c r="BJ196" s="99"/>
      <c r="BK196" s="56"/>
      <c r="BL196" s="100"/>
    </row>
    <row r="197" spans="1:64" x14ac:dyDescent="0.2">
      <c r="A197" s="20" t="s">
        <v>14</v>
      </c>
      <c r="B197" s="22"/>
      <c r="C197" s="35"/>
      <c r="E197" s="35"/>
      <c r="F197" s="99"/>
      <c r="G197" s="29"/>
      <c r="H197" s="619"/>
      <c r="I197" s="35"/>
      <c r="J197" s="99"/>
      <c r="K197" s="56"/>
      <c r="L197" s="618"/>
      <c r="M197" s="35"/>
      <c r="N197" s="99"/>
      <c r="O197" s="56"/>
      <c r="P197" s="100"/>
      <c r="Q197" s="35"/>
      <c r="R197" s="99"/>
      <c r="S197" s="56"/>
      <c r="T197" s="100"/>
      <c r="U197" s="35"/>
      <c r="V197" s="99"/>
      <c r="W197" s="56">
        <v>42588</v>
      </c>
      <c r="X197" s="100"/>
      <c r="Y197" s="35"/>
      <c r="Z197" s="99"/>
      <c r="AA197" s="56">
        <v>40196</v>
      </c>
      <c r="AB197" s="100"/>
      <c r="AC197" s="35"/>
      <c r="AD197" s="99"/>
      <c r="AE197" s="56">
        <v>41793</v>
      </c>
      <c r="AF197" s="100"/>
      <c r="AG197" s="35"/>
      <c r="AH197" s="99"/>
      <c r="AI197" s="56"/>
      <c r="AJ197" s="100"/>
      <c r="AK197" s="35"/>
      <c r="AL197" s="99"/>
      <c r="AM197" s="56"/>
      <c r="AN197" s="618"/>
      <c r="AO197" s="35"/>
      <c r="AP197" s="99"/>
      <c r="AQ197" s="56">
        <v>40512</v>
      </c>
      <c r="AR197" s="100"/>
      <c r="AS197" s="35"/>
      <c r="AT197" s="99"/>
      <c r="AU197" s="56"/>
      <c r="AV197" s="100"/>
      <c r="AW197" s="35"/>
      <c r="AX197" s="99"/>
      <c r="AY197" s="56">
        <v>40966</v>
      </c>
      <c r="AZ197" s="618"/>
      <c r="BA197" s="35"/>
      <c r="BB197" s="99"/>
      <c r="BC197" s="56">
        <v>42037</v>
      </c>
      <c r="BD197" s="100"/>
      <c r="BE197" s="35"/>
      <c r="BF197" s="99"/>
      <c r="BG197" s="56"/>
      <c r="BH197" s="100"/>
      <c r="BI197" s="35"/>
      <c r="BJ197" s="99"/>
      <c r="BK197" s="56"/>
      <c r="BL197" s="100"/>
    </row>
    <row r="198" spans="1:64" x14ac:dyDescent="0.2">
      <c r="A198" s="20"/>
      <c r="B198" s="22"/>
      <c r="C198" s="35"/>
      <c r="E198" s="35"/>
      <c r="F198" s="99"/>
      <c r="H198" s="619"/>
      <c r="I198" s="35"/>
      <c r="J198" s="99"/>
      <c r="K198" s="56"/>
      <c r="L198" s="618"/>
      <c r="M198" s="35"/>
      <c r="N198" s="99"/>
      <c r="O198" s="56"/>
      <c r="P198" s="100"/>
      <c r="Q198" s="35"/>
      <c r="R198" s="99"/>
      <c r="S198" s="56"/>
      <c r="T198" s="100"/>
      <c r="U198" s="35"/>
      <c r="V198" s="99"/>
      <c r="W198" s="56"/>
      <c r="X198" s="100"/>
      <c r="Y198" s="35"/>
      <c r="Z198" s="99"/>
      <c r="AA198" s="56"/>
      <c r="AB198" s="100"/>
      <c r="AC198" s="35"/>
      <c r="AD198" s="99"/>
      <c r="AE198" s="56"/>
      <c r="AF198" s="100"/>
      <c r="AG198" s="35"/>
      <c r="AH198" s="99"/>
      <c r="AI198" s="56"/>
      <c r="AJ198" s="100"/>
      <c r="AK198" s="35"/>
      <c r="AL198" s="99"/>
      <c r="AM198" s="56"/>
      <c r="AN198" s="618"/>
      <c r="AO198" s="35"/>
      <c r="AP198" s="99"/>
      <c r="AQ198" s="56"/>
      <c r="AR198" s="100"/>
      <c r="AS198" s="35"/>
      <c r="AT198" s="99"/>
      <c r="AU198" s="56"/>
      <c r="AV198" s="100"/>
      <c r="AW198" s="35"/>
      <c r="AX198" s="99"/>
      <c r="AY198" s="56"/>
      <c r="AZ198" s="618"/>
      <c r="BA198" s="35"/>
      <c r="BB198" s="99"/>
      <c r="BC198" s="56"/>
      <c r="BD198" s="100"/>
      <c r="BE198" s="35"/>
      <c r="BF198" s="99"/>
      <c r="BG198" s="56"/>
      <c r="BH198" s="100"/>
      <c r="BI198" s="35"/>
      <c r="BJ198" s="99"/>
      <c r="BK198" s="56"/>
      <c r="BL198" s="100"/>
    </row>
    <row r="199" spans="1:64" x14ac:dyDescent="0.2">
      <c r="A199" s="20" t="s">
        <v>15</v>
      </c>
      <c r="B199" s="22"/>
      <c r="C199" s="35"/>
      <c r="E199" s="35"/>
      <c r="F199" s="99"/>
      <c r="G199" s="29"/>
      <c r="H199" s="619"/>
      <c r="I199" s="35"/>
      <c r="J199" s="99"/>
      <c r="K199" s="56"/>
      <c r="L199" s="618"/>
      <c r="M199" s="35"/>
      <c r="N199" s="99"/>
      <c r="O199" s="56"/>
      <c r="P199" s="100"/>
      <c r="Q199" s="35"/>
      <c r="R199" s="99"/>
      <c r="S199" s="56"/>
      <c r="T199" s="100"/>
      <c r="U199" s="35"/>
      <c r="V199" s="99"/>
      <c r="W199" s="56"/>
      <c r="X199" s="100"/>
      <c r="Y199" s="35"/>
      <c r="Z199" s="99"/>
      <c r="AA199" s="56"/>
      <c r="AB199" s="100"/>
      <c r="AC199" s="35"/>
      <c r="AD199" s="99"/>
      <c r="AE199" s="56"/>
      <c r="AF199" s="100"/>
      <c r="AG199" s="35"/>
      <c r="AH199" s="99"/>
      <c r="AI199" s="56"/>
      <c r="AJ199" s="100"/>
      <c r="AK199" s="35"/>
      <c r="AL199" s="99"/>
      <c r="AM199" s="56"/>
      <c r="AN199" s="618"/>
      <c r="AO199" s="35"/>
      <c r="AP199" s="99"/>
      <c r="AQ199" s="56">
        <v>40613</v>
      </c>
      <c r="AR199" s="100"/>
      <c r="AS199" s="35"/>
      <c r="AT199" s="99"/>
      <c r="AU199" s="56"/>
      <c r="AV199" s="100"/>
      <c r="AW199" s="35"/>
      <c r="AX199" s="99"/>
      <c r="AY199" s="56"/>
      <c r="AZ199" s="618"/>
      <c r="BA199" s="35"/>
      <c r="BB199" s="99"/>
      <c r="BC199" s="56">
        <v>42531</v>
      </c>
      <c r="BD199" s="100"/>
      <c r="BE199" s="35"/>
      <c r="BF199" s="99"/>
      <c r="BG199" s="56"/>
      <c r="BH199" s="100"/>
      <c r="BI199" s="35"/>
      <c r="BJ199" s="99"/>
      <c r="BK199" s="56"/>
      <c r="BL199" s="100"/>
    </row>
    <row r="200" spans="1:64" x14ac:dyDescent="0.2">
      <c r="A200" s="20" t="s">
        <v>16</v>
      </c>
      <c r="B200" s="22"/>
      <c r="C200" s="35"/>
      <c r="E200" s="35"/>
      <c r="F200" s="99"/>
      <c r="G200" s="29"/>
      <c r="H200" s="619"/>
      <c r="I200" s="35"/>
      <c r="J200" s="99"/>
      <c r="K200" s="56"/>
      <c r="L200" s="618"/>
      <c r="M200" s="35"/>
      <c r="N200" s="99"/>
      <c r="O200" s="56"/>
      <c r="P200" s="100"/>
      <c r="Q200" s="35"/>
      <c r="R200" s="99"/>
      <c r="S200" s="56"/>
      <c r="T200" s="100"/>
      <c r="U200" s="35"/>
      <c r="V200" s="99"/>
      <c r="W200" s="56"/>
      <c r="X200" s="100"/>
      <c r="Y200" s="35"/>
      <c r="Z200" s="99"/>
      <c r="AA200" s="56"/>
      <c r="AB200" s="100"/>
      <c r="AC200" s="35"/>
      <c r="AD200" s="99"/>
      <c r="AE200" s="56"/>
      <c r="AF200" s="100"/>
      <c r="AG200" s="35"/>
      <c r="AH200" s="99"/>
      <c r="AI200" s="56"/>
      <c r="AJ200" s="100"/>
      <c r="AK200" s="35"/>
      <c r="AL200" s="99"/>
      <c r="AM200" s="56"/>
      <c r="AN200" s="618"/>
      <c r="AO200" s="35"/>
      <c r="AP200" s="99"/>
      <c r="AQ200" s="56">
        <v>40714</v>
      </c>
      <c r="AR200" s="100"/>
      <c r="AS200" s="35"/>
      <c r="AT200" s="99"/>
      <c r="AU200" s="56"/>
      <c r="AV200" s="100"/>
      <c r="AW200" s="35"/>
      <c r="AX200" s="99"/>
      <c r="AY200" s="56"/>
      <c r="AZ200" s="618"/>
      <c r="BA200" s="35"/>
      <c r="BB200" s="99"/>
      <c r="BC200" s="56">
        <v>42590</v>
      </c>
      <c r="BD200" s="100"/>
      <c r="BE200" s="35"/>
      <c r="BF200" s="99"/>
      <c r="BG200" s="56"/>
      <c r="BH200" s="100"/>
      <c r="BI200" s="35"/>
      <c r="BJ200" s="99"/>
      <c r="BK200" s="56"/>
      <c r="BL200" s="100"/>
    </row>
    <row r="201" spans="1:64" x14ac:dyDescent="0.2">
      <c r="A201" s="20"/>
      <c r="B201" s="22"/>
      <c r="C201" s="35"/>
      <c r="E201" s="35"/>
      <c r="F201" s="99"/>
      <c r="H201" s="619"/>
      <c r="I201" s="35"/>
      <c r="J201" s="99"/>
      <c r="K201" s="56"/>
      <c r="L201" s="618"/>
      <c r="M201" s="35"/>
      <c r="N201" s="99"/>
      <c r="O201" s="56"/>
      <c r="P201" s="100"/>
      <c r="Q201" s="35"/>
      <c r="R201" s="99"/>
      <c r="S201" s="56"/>
      <c r="T201" s="100"/>
      <c r="U201" s="35"/>
      <c r="V201" s="99"/>
      <c r="W201" s="56"/>
      <c r="X201" s="100"/>
      <c r="Y201" s="35"/>
      <c r="Z201" s="99"/>
      <c r="AA201" s="56"/>
      <c r="AB201" s="100"/>
      <c r="AC201" s="35"/>
      <c r="AD201" s="99"/>
      <c r="AE201" s="56"/>
      <c r="AF201" s="100"/>
      <c r="AG201" s="35"/>
      <c r="AH201" s="99"/>
      <c r="AI201" s="56"/>
      <c r="AJ201" s="100"/>
      <c r="AK201" s="35"/>
      <c r="AL201" s="99"/>
      <c r="AM201" s="56"/>
      <c r="AN201" s="618"/>
      <c r="AO201" s="35"/>
      <c r="AP201" s="99"/>
      <c r="AQ201" s="56"/>
      <c r="AR201" s="100"/>
      <c r="AS201" s="35"/>
      <c r="AT201" s="99"/>
      <c r="AU201" s="56"/>
      <c r="AV201" s="100"/>
      <c r="AW201" s="35"/>
      <c r="AX201" s="99"/>
      <c r="AY201" s="56"/>
      <c r="AZ201" s="618"/>
      <c r="BA201" s="35"/>
      <c r="BB201" s="99"/>
      <c r="BC201" s="56"/>
      <c r="BD201" s="100"/>
      <c r="BE201" s="35"/>
      <c r="BF201" s="99"/>
      <c r="BG201" s="56"/>
      <c r="BH201" s="100"/>
      <c r="BI201" s="35"/>
      <c r="BJ201" s="99"/>
      <c r="BK201" s="56"/>
      <c r="BL201" s="100"/>
    </row>
    <row r="202" spans="1:64" x14ac:dyDescent="0.2">
      <c r="A202" s="20" t="s">
        <v>17</v>
      </c>
      <c r="B202" s="22"/>
      <c r="C202" s="35"/>
      <c r="E202" s="35"/>
      <c r="F202" s="99"/>
      <c r="G202" s="29"/>
      <c r="H202" s="619"/>
      <c r="I202" s="35"/>
      <c r="J202" s="99"/>
      <c r="K202" s="56"/>
      <c r="L202" s="618"/>
      <c r="M202" s="35"/>
      <c r="N202" s="99"/>
      <c r="O202" s="56"/>
      <c r="P202" s="100"/>
      <c r="Q202" s="35"/>
      <c r="R202" s="99"/>
      <c r="S202" s="56"/>
      <c r="T202" s="100"/>
      <c r="U202" s="35"/>
      <c r="V202" s="99"/>
      <c r="W202" s="56"/>
      <c r="X202" s="100"/>
      <c r="Y202" s="35"/>
      <c r="Z202" s="99"/>
      <c r="AA202" s="56"/>
      <c r="AB202" s="100"/>
      <c r="AC202" s="35"/>
      <c r="AD202" s="99"/>
      <c r="AE202" s="56"/>
      <c r="AF202" s="100"/>
      <c r="AG202" s="35"/>
      <c r="AH202" s="99"/>
      <c r="AI202" s="56"/>
      <c r="AJ202" s="100"/>
      <c r="AK202" s="35"/>
      <c r="AL202" s="99"/>
      <c r="AM202" s="56"/>
      <c r="AN202" s="618"/>
      <c r="AO202" s="35"/>
      <c r="AP202" s="99"/>
      <c r="AQ202" s="56">
        <v>40718</v>
      </c>
      <c r="AR202" s="100"/>
      <c r="AS202" s="35"/>
      <c r="AT202" s="99"/>
      <c r="AU202" s="56"/>
      <c r="AV202" s="100"/>
      <c r="AW202" s="35"/>
      <c r="AX202" s="99"/>
      <c r="AY202" s="56"/>
      <c r="AZ202" s="618"/>
      <c r="BA202" s="35"/>
      <c r="BB202" s="99"/>
      <c r="BC202" s="56"/>
      <c r="BD202" s="100"/>
      <c r="BE202" s="35"/>
      <c r="BF202" s="99"/>
      <c r="BG202" s="56"/>
      <c r="BH202" s="100"/>
      <c r="BI202" s="35"/>
      <c r="BJ202" s="99"/>
      <c r="BK202" s="56"/>
      <c r="BL202" s="100"/>
    </row>
    <row r="203" spans="1:64" x14ac:dyDescent="0.2">
      <c r="A203" s="20" t="s">
        <v>18</v>
      </c>
      <c r="B203" s="22"/>
      <c r="F203" s="20"/>
      <c r="G203" s="29"/>
      <c r="H203" s="619"/>
      <c r="J203" s="20"/>
      <c r="K203" s="56"/>
      <c r="L203" s="618"/>
      <c r="N203" s="20"/>
      <c r="O203" s="56"/>
      <c r="P203" s="22"/>
      <c r="R203" s="20"/>
      <c r="S203" s="56"/>
      <c r="T203" s="22"/>
      <c r="V203" s="20"/>
      <c r="W203" s="56"/>
      <c r="X203" s="22"/>
      <c r="Z203" s="20"/>
      <c r="AA203" s="56"/>
      <c r="AB203" s="22"/>
      <c r="AD203" s="20"/>
      <c r="AE203" s="56"/>
      <c r="AF203" s="22"/>
      <c r="AH203" s="20"/>
      <c r="AI203" s="56"/>
      <c r="AJ203" s="22"/>
      <c r="AL203" s="20"/>
      <c r="AM203" s="56"/>
      <c r="AN203" s="618"/>
      <c r="AP203" s="20"/>
      <c r="AQ203" s="56">
        <v>40844</v>
      </c>
      <c r="AR203" s="100"/>
      <c r="AT203" s="20"/>
      <c r="AU203" s="56"/>
      <c r="AV203" s="100"/>
      <c r="AX203" s="20"/>
      <c r="AY203" s="56"/>
      <c r="AZ203" s="618"/>
      <c r="BB203" s="20"/>
      <c r="BC203" s="56"/>
      <c r="BD203" s="100"/>
      <c r="BF203" s="20"/>
      <c r="BG203" s="56"/>
      <c r="BH203" s="100"/>
      <c r="BJ203" s="20"/>
      <c r="BK203" s="56"/>
      <c r="BL203" s="100"/>
    </row>
    <row r="204" spans="1:64" x14ac:dyDescent="0.2">
      <c r="A204" s="20"/>
      <c r="B204" s="22"/>
      <c r="F204" s="20"/>
      <c r="H204" s="22"/>
      <c r="J204" s="20"/>
      <c r="L204" s="22"/>
      <c r="N204" s="20"/>
      <c r="P204" s="22"/>
      <c r="R204" s="20"/>
      <c r="T204" s="22"/>
      <c r="V204" s="20"/>
      <c r="X204" s="22"/>
      <c r="Z204" s="20"/>
      <c r="AB204" s="22"/>
      <c r="AD204" s="20"/>
      <c r="AF204" s="22"/>
      <c r="AH204" s="20"/>
      <c r="AJ204" s="22"/>
      <c r="AL204" s="20"/>
      <c r="AN204" s="22"/>
      <c r="AP204" s="20"/>
      <c r="AR204" s="22"/>
      <c r="AT204" s="20"/>
      <c r="AV204" s="22"/>
      <c r="AX204" s="20"/>
      <c r="AZ204" s="22"/>
      <c r="BB204" s="20"/>
      <c r="BD204" s="22"/>
      <c r="BF204" s="20"/>
      <c r="BH204" s="22"/>
      <c r="BJ204" s="20"/>
      <c r="BL204" s="22"/>
    </row>
    <row r="205" spans="1:64" x14ac:dyDescent="0.2">
      <c r="A205" s="23" t="s">
        <v>23</v>
      </c>
      <c r="B205" s="22"/>
      <c r="C205" s="35"/>
      <c r="E205" s="35"/>
      <c r="F205" s="99"/>
      <c r="G205" s="34">
        <f>+(G197-G196)+(G200-G199)+(G203-G202)</f>
        <v>0</v>
      </c>
      <c r="H205" s="100"/>
      <c r="I205" s="35"/>
      <c r="J205" s="99"/>
      <c r="K205" s="34">
        <f>+(K197-K196)+(K200-K199)+(K203-K202)</f>
        <v>0</v>
      </c>
      <c r="L205" s="100"/>
      <c r="M205" s="35"/>
      <c r="N205" s="99"/>
      <c r="O205" s="34">
        <f>+(O197-O196)+(O200-O199)+(O203-O202)</f>
        <v>0</v>
      </c>
      <c r="P205" s="100"/>
      <c r="Q205" s="35"/>
      <c r="R205" s="99"/>
      <c r="S205" s="34">
        <f>+(S197-S196)+(S200-S199)+(S203-S202)</f>
        <v>0</v>
      </c>
      <c r="T205" s="100"/>
      <c r="U205" s="35"/>
      <c r="V205" s="99"/>
      <c r="W205" s="34">
        <f>+(W197-W196)+(W200-W199)+(W203-W202)</f>
        <v>15</v>
      </c>
      <c r="X205" s="100"/>
      <c r="Y205" s="35"/>
      <c r="Z205" s="99"/>
      <c r="AA205" s="34">
        <f>+(AA197-AA196)+(AA200-AA199)+(AA203-AA202)</f>
        <v>150</v>
      </c>
      <c r="AB205" s="100"/>
      <c r="AC205" s="35"/>
      <c r="AD205" s="99"/>
      <c r="AE205" s="34">
        <f>+(AE197-AE196)+(AE200-AE199)+(AE203-AE202)</f>
        <v>137</v>
      </c>
      <c r="AF205" s="100"/>
      <c r="AG205" s="35"/>
      <c r="AH205" s="99"/>
      <c r="AI205" s="34">
        <f>+(AI197-AI196)+(AI200-AI199)+(AI203-AI202)</f>
        <v>0</v>
      </c>
      <c r="AJ205" s="100"/>
      <c r="AK205" s="35"/>
      <c r="AL205" s="99"/>
      <c r="AM205" s="34">
        <f>+(AM197-AM196)+(AM200-AM199)+(AM203-AM202)</f>
        <v>0</v>
      </c>
      <c r="AN205" s="100"/>
      <c r="AO205" s="35"/>
      <c r="AP205" s="99"/>
      <c r="AQ205" s="34">
        <f>+(AQ197-AQ196)+(AQ200-AQ199)+(AQ203-AQ202)</f>
        <v>242</v>
      </c>
      <c r="AR205" s="100"/>
      <c r="AS205" s="35"/>
      <c r="AT205" s="99"/>
      <c r="AU205" s="34">
        <f>+(AU197-AU196)+(AU200-AU199)+(AU203-AU202)</f>
        <v>0</v>
      </c>
      <c r="AV205" s="100"/>
      <c r="AW205" s="35"/>
      <c r="AX205" s="99"/>
      <c r="AY205" s="34">
        <f>+(AY197-AY196)+(AY200-AY199)+(AY203-AY202)</f>
        <v>39</v>
      </c>
      <c r="AZ205" s="100"/>
      <c r="BA205" s="35"/>
      <c r="BB205" s="99"/>
      <c r="BC205" s="34">
        <f>+(BC197-BC196)+(BC200-BC199)+(BC203-BC202)</f>
        <v>178</v>
      </c>
      <c r="BD205" s="100"/>
      <c r="BE205" s="35"/>
      <c r="BF205" s="99"/>
      <c r="BG205" s="34">
        <f>+(BG197-BG196)+(BG200-BG199)+(BG203-BG202)</f>
        <v>0</v>
      </c>
      <c r="BH205" s="100"/>
      <c r="BI205" s="35"/>
      <c r="BJ205" s="99"/>
      <c r="BK205" s="34">
        <f>+(BK163-BK162)+(BK166-BK165)+(BK169-BK168)+(BK172-BK171)+(BK175-BK174)</f>
        <v>0</v>
      </c>
      <c r="BL205" s="119"/>
    </row>
    <row r="206" spans="1:64" x14ac:dyDescent="0.2">
      <c r="A206" s="23" t="s">
        <v>22</v>
      </c>
      <c r="B206" s="22"/>
      <c r="C206" s="35"/>
      <c r="E206" s="35"/>
      <c r="F206" s="99"/>
      <c r="H206" s="100"/>
      <c r="I206" s="35"/>
      <c r="J206" s="99"/>
      <c r="L206" s="100"/>
      <c r="M206" s="35"/>
      <c r="N206" s="99"/>
      <c r="P206" s="100"/>
      <c r="Q206" s="35"/>
      <c r="R206" s="99"/>
      <c r="T206" s="100"/>
      <c r="U206" s="35"/>
      <c r="V206" s="99"/>
      <c r="X206" s="100"/>
      <c r="Y206" s="35"/>
      <c r="Z206" s="99"/>
      <c r="AB206" s="100"/>
      <c r="AC206" s="35"/>
      <c r="AD206" s="99"/>
      <c r="AF206" s="100"/>
      <c r="AG206" s="35"/>
      <c r="AH206" s="99"/>
      <c r="AJ206" s="100"/>
      <c r="AK206" s="35"/>
      <c r="AL206" s="99"/>
      <c r="AN206" s="100"/>
      <c r="AO206" s="35"/>
      <c r="AP206" s="99"/>
      <c r="AR206" s="100"/>
      <c r="AS206" s="35"/>
      <c r="AT206" s="99"/>
      <c r="AV206" s="100"/>
      <c r="AW206" s="35"/>
      <c r="AX206" s="99"/>
      <c r="AZ206" s="100"/>
      <c r="BA206" s="35"/>
      <c r="BB206" s="99"/>
      <c r="BD206" s="100"/>
      <c r="BE206" s="35"/>
      <c r="BF206" s="99"/>
      <c r="BH206" s="100"/>
      <c r="BI206" s="35"/>
      <c r="BJ206" s="99"/>
      <c r="BL206" s="100"/>
    </row>
    <row r="207" spans="1:64" x14ac:dyDescent="0.2">
      <c r="A207" s="20"/>
      <c r="B207" s="22"/>
      <c r="C207" s="35"/>
      <c r="E207" s="35"/>
      <c r="F207" s="99"/>
      <c r="H207" s="100"/>
      <c r="I207" s="35"/>
      <c r="J207" s="99"/>
      <c r="L207" s="100"/>
      <c r="M207" s="35"/>
      <c r="N207" s="99"/>
      <c r="P207" s="100"/>
      <c r="Q207" s="35"/>
      <c r="R207" s="99"/>
      <c r="T207" s="100"/>
      <c r="U207" s="35"/>
      <c r="V207" s="99"/>
      <c r="X207" s="100"/>
      <c r="Y207" s="35"/>
      <c r="Z207" s="99"/>
      <c r="AB207" s="100"/>
      <c r="AC207" s="35"/>
      <c r="AD207" s="99"/>
      <c r="AF207" s="100"/>
      <c r="AG207" s="35"/>
      <c r="AH207" s="99"/>
      <c r="AJ207" s="100"/>
      <c r="AK207" s="35"/>
      <c r="AL207" s="99"/>
      <c r="AN207" s="100"/>
      <c r="AO207" s="35"/>
      <c r="AP207" s="99"/>
      <c r="AR207" s="100"/>
      <c r="AS207" s="35"/>
      <c r="AT207" s="99"/>
      <c r="AV207" s="100"/>
      <c r="AW207" s="35"/>
      <c r="AX207" s="99"/>
      <c r="AZ207" s="100"/>
      <c r="BA207" s="35"/>
      <c r="BB207" s="99"/>
      <c r="BD207" s="100"/>
      <c r="BE207" s="35"/>
      <c r="BF207" s="99"/>
      <c r="BH207" s="100"/>
      <c r="BI207" s="35"/>
      <c r="BJ207" s="99"/>
      <c r="BL207" s="100"/>
    </row>
    <row r="208" spans="1:64" x14ac:dyDescent="0.2">
      <c r="A208" s="23" t="s">
        <v>64</v>
      </c>
      <c r="B208" s="22"/>
      <c r="C208" s="36"/>
      <c r="E208" s="36"/>
      <c r="F208" s="92" t="s">
        <v>76</v>
      </c>
      <c r="G208" s="30"/>
      <c r="H208" s="118">
        <f>+ROUND(G208/$B$330,2)</f>
        <v>0</v>
      </c>
      <c r="I208" s="36"/>
      <c r="J208" s="92" t="s">
        <v>109</v>
      </c>
      <c r="K208" s="30">
        <f>+ROUND(K189*K191*$B$330/(LOOKUP(K190,$A$299:$A$330,$B$299:$B$330)),0)</f>
        <v>0</v>
      </c>
      <c r="L208" s="118">
        <f>+ROUND(K208/$B$330,2)</f>
        <v>0</v>
      </c>
      <c r="M208" s="36"/>
      <c r="N208" s="92"/>
      <c r="O208" s="30"/>
      <c r="P208" s="118">
        <f>+ROUND(O208/$B$330,2)</f>
        <v>0</v>
      </c>
      <c r="Q208" s="36"/>
      <c r="R208" s="92"/>
      <c r="S208" s="30"/>
      <c r="T208" s="118">
        <f>+ROUND(S208/$B$330,2)</f>
        <v>0</v>
      </c>
      <c r="U208" s="36"/>
      <c r="V208" s="92" t="s">
        <v>76</v>
      </c>
      <c r="W208" s="30">
        <f>+ROUND(W189*W191*$B$330/(LOOKUP(W190,$A$299:$A$330,$B$299:$B$330)),0)</f>
        <v>6251194657</v>
      </c>
      <c r="X208" s="118">
        <f>+ROUND(W208/$B$330,2)</f>
        <v>8473.7000000000007</v>
      </c>
      <c r="Y208" s="36"/>
      <c r="Z208" s="92" t="s">
        <v>76</v>
      </c>
      <c r="AA208" s="30">
        <f>+ROUND(AA189*AA191*$B$330/(LOOKUP(AA190,$A$299:$A$330,$B$299:$B$330)),0)</f>
        <v>1801503424</v>
      </c>
      <c r="AB208" s="118">
        <f>+ROUND(AA208/$B$330,2)</f>
        <v>2442</v>
      </c>
      <c r="AC208" s="36"/>
      <c r="AD208" s="92" t="s">
        <v>76</v>
      </c>
      <c r="AE208" s="30">
        <f>+ROUND(AE189*AE191*$B$330/(LOOKUP(AE190,$A$299:$A$330,$B$299:$B$330)),0)</f>
        <v>757833599</v>
      </c>
      <c r="AF208" s="100">
        <f>+ROUND(AE208/$B$330,2)</f>
        <v>1027.27</v>
      </c>
      <c r="AG208" s="36"/>
      <c r="AH208" s="92"/>
      <c r="AI208" s="30"/>
      <c r="AJ208" s="118">
        <f>+ROUND(AI208/$B$330,2)</f>
        <v>0</v>
      </c>
      <c r="AK208" s="36"/>
      <c r="AL208" s="92" t="s">
        <v>77</v>
      </c>
      <c r="AM208" s="30">
        <f>+ROUND(AM189*AM191*$B$330/(LOOKUP(AM190,$A$299:$A$330,$B$299:$B$330)),0)</f>
        <v>0</v>
      </c>
      <c r="AN208" s="118">
        <f>+ROUND(AM208/$B$330,2)</f>
        <v>0</v>
      </c>
      <c r="AO208" s="36"/>
      <c r="AP208" s="92" t="s">
        <v>77</v>
      </c>
      <c r="AQ208" s="30">
        <f>+ROUND(AQ189*AQ191*$B$330/(LOOKUP(AQ190,$A$299:$A$330,$B$299:$B$330)),0)</f>
        <v>840823382</v>
      </c>
      <c r="AR208" s="100">
        <f>+ROUND(AQ208/$B$330,2)</f>
        <v>1139.76</v>
      </c>
      <c r="AS208" s="36"/>
      <c r="AT208" s="92" t="s">
        <v>77</v>
      </c>
      <c r="AU208" s="30">
        <f>+ROUND(AU189*AU191*$B$330/(LOOKUP(AU190,$A$299:$A$330,$B$299:$B$330)),0)</f>
        <v>5072991264</v>
      </c>
      <c r="AV208" s="100">
        <f>+ROUND(AU208/$B$330,2)</f>
        <v>6876.61</v>
      </c>
      <c r="AW208" s="36"/>
      <c r="AX208" s="92" t="s">
        <v>77</v>
      </c>
      <c r="AY208" s="30">
        <f>+ROUND(AY189*AY191*$B$330/(LOOKUP(AY190,$A$299:$A$330,$B$299:$B$330)),0)</f>
        <v>0</v>
      </c>
      <c r="AZ208" s="100">
        <f>+ROUND(AY208/$B$330,2)</f>
        <v>0</v>
      </c>
      <c r="BA208" s="36"/>
      <c r="BB208" s="92" t="s">
        <v>76</v>
      </c>
      <c r="BC208" s="30">
        <f>+ROUND(BC189*BC191*$B$330/(LOOKUP(BC190,$A$299:$A$330,$B$299:$B$330)),0)</f>
        <v>8522688357</v>
      </c>
      <c r="BD208" s="100">
        <f>+ROUND(BC208/$B$330,2)</f>
        <v>11552.79</v>
      </c>
      <c r="BE208" s="36"/>
      <c r="BF208" s="92"/>
      <c r="BG208" s="30"/>
      <c r="BH208" s="100">
        <f>+ROUND(BG208/$B$330,2)</f>
        <v>0</v>
      </c>
      <c r="BI208" s="36"/>
      <c r="BJ208" s="92" t="s">
        <v>76</v>
      </c>
      <c r="BK208" s="30">
        <f>+ROUND(BK189*BK191*$B$330/(LOOKUP(BK190,$A$299:$A$330,$B$299:$B$330)),0)</f>
        <v>152475252</v>
      </c>
      <c r="BL208" s="100">
        <f>+ROUND(BK208/$B$330,2)</f>
        <v>206.69</v>
      </c>
    </row>
    <row r="209" spans="1:64" x14ac:dyDescent="0.2">
      <c r="A209" s="20"/>
      <c r="B209" s="22"/>
      <c r="C209" s="35"/>
      <c r="E209" s="35"/>
      <c r="F209" s="99"/>
      <c r="H209" s="100"/>
      <c r="I209" s="35"/>
      <c r="J209" s="99"/>
      <c r="L209" s="100"/>
      <c r="M209" s="35"/>
      <c r="N209" s="117"/>
      <c r="P209" s="100"/>
      <c r="Q209" s="35"/>
      <c r="R209" s="117"/>
      <c r="T209" s="100"/>
      <c r="U209" s="35"/>
      <c r="V209" s="99"/>
      <c r="X209" s="100"/>
      <c r="Y209" s="35"/>
      <c r="Z209" s="99"/>
      <c r="AB209" s="100"/>
      <c r="AC209" s="35"/>
      <c r="AD209" s="99"/>
      <c r="AF209" s="100"/>
      <c r="AG209" s="35"/>
      <c r="AH209" s="99"/>
      <c r="AJ209" s="100"/>
      <c r="AK209" s="35"/>
      <c r="AL209" s="99"/>
      <c r="AN209" s="100"/>
      <c r="AO209" s="35"/>
      <c r="AP209" s="99"/>
      <c r="AR209" s="100"/>
      <c r="AS209" s="35"/>
      <c r="AT209" s="99"/>
      <c r="AV209" s="100"/>
      <c r="AW209" s="35"/>
      <c r="AX209" s="99"/>
      <c r="AZ209" s="100"/>
      <c r="BA209" s="35"/>
      <c r="BB209" s="99"/>
      <c r="BD209" s="100"/>
      <c r="BE209" s="35"/>
      <c r="BF209" s="99"/>
      <c r="BH209" s="100"/>
      <c r="BI209" s="35"/>
      <c r="BJ209" s="20"/>
      <c r="BL209" s="100"/>
    </row>
    <row r="210" spans="1:64" x14ac:dyDescent="0.2">
      <c r="A210" s="20" t="s">
        <v>20</v>
      </c>
      <c r="B210" s="22"/>
      <c r="C210" s="35"/>
      <c r="E210" s="35"/>
      <c r="F210" s="99"/>
      <c r="G210" s="21">
        <f>+(G194-G193)-G205-G206</f>
        <v>0</v>
      </c>
      <c r="H210" s="119">
        <f>+G210/30</f>
        <v>0</v>
      </c>
      <c r="I210" s="35"/>
      <c r="J210" s="99"/>
      <c r="K210" s="21">
        <f>+(K194-K193)-K205-K206</f>
        <v>143</v>
      </c>
      <c r="L210" s="119">
        <f>+K210/30</f>
        <v>4.7666666666666666</v>
      </c>
      <c r="M210" s="35"/>
      <c r="N210" s="117"/>
      <c r="O210" s="21">
        <f>+(O194-O193)-O205-O206</f>
        <v>0</v>
      </c>
      <c r="P210" s="119">
        <f>+O210/30</f>
        <v>0</v>
      </c>
      <c r="Q210" s="35"/>
      <c r="R210" s="117"/>
      <c r="S210" s="21">
        <f>+(S194-S193)-S205-S206</f>
        <v>0</v>
      </c>
      <c r="T210" s="119">
        <f>+S210/30</f>
        <v>0</v>
      </c>
      <c r="U210" s="35"/>
      <c r="V210" s="99"/>
      <c r="W210" s="21">
        <f>+(W194-W193)-W205-W206</f>
        <v>477</v>
      </c>
      <c r="X210" s="119">
        <f>+W210/30</f>
        <v>15.9</v>
      </c>
      <c r="Y210" s="35"/>
      <c r="Z210" s="99"/>
      <c r="AA210" s="21">
        <f>+(AA194-AA193)-AA205-AA206</f>
        <v>405</v>
      </c>
      <c r="AB210" s="119">
        <f>+AA210/30</f>
        <v>13.5</v>
      </c>
      <c r="AC210" s="35"/>
      <c r="AD210" s="99"/>
      <c r="AE210" s="21">
        <f>+(AE194-AE193)-AE205-AE206</f>
        <v>121</v>
      </c>
      <c r="AF210" s="119">
        <f>+AE210/30</f>
        <v>4.0333333333333332</v>
      </c>
      <c r="AG210" s="35"/>
      <c r="AH210" s="99"/>
      <c r="AI210" s="21">
        <f>+(AI194-AI193)-AI205-AI206</f>
        <v>0</v>
      </c>
      <c r="AJ210" s="119">
        <f>+AI210/30</f>
        <v>0</v>
      </c>
      <c r="AK210" s="35"/>
      <c r="AL210" s="99"/>
      <c r="AM210" s="21">
        <f>+(AM194-AM193)-AM205-AM206</f>
        <v>436</v>
      </c>
      <c r="AN210" s="119">
        <f>+AM210/30</f>
        <v>14.533333333333333</v>
      </c>
      <c r="AO210" s="35"/>
      <c r="AP210" s="99"/>
      <c r="AQ210" s="21">
        <f>+(AQ194-AQ193)-AQ205-AQ206</f>
        <v>254</v>
      </c>
      <c r="AR210" s="119">
        <f>+AQ210/30</f>
        <v>8.4666666666666668</v>
      </c>
      <c r="AS210" s="35"/>
      <c r="AT210" s="99"/>
      <c r="AU210" s="21">
        <f>+(AU194-AU193)-AU205-AU206</f>
        <v>329</v>
      </c>
      <c r="AV210" s="119">
        <f>+AU210/30</f>
        <v>10.966666666666667</v>
      </c>
      <c r="AW210" s="35"/>
      <c r="AX210" s="99"/>
      <c r="AY210" s="21">
        <f>+(AY194-AY193)-AY205-AY206</f>
        <v>271</v>
      </c>
      <c r="AZ210" s="119">
        <f>+AY210/30</f>
        <v>9.0333333333333332</v>
      </c>
      <c r="BA210" s="35"/>
      <c r="BB210" s="99"/>
      <c r="BC210" s="21">
        <f>+(BC194-BC193)-BC205-BC206</f>
        <v>658</v>
      </c>
      <c r="BD210" s="119">
        <f>+BC210/30</f>
        <v>21.933333333333334</v>
      </c>
      <c r="BE210" s="35"/>
      <c r="BF210" s="99"/>
      <c r="BG210" s="21">
        <f>+(BG194-BG193)-BG205-BG206</f>
        <v>0</v>
      </c>
      <c r="BH210" s="119">
        <f>+BG210/30</f>
        <v>0</v>
      </c>
      <c r="BI210" s="35"/>
      <c r="BJ210" s="20"/>
      <c r="BK210" s="21">
        <f>+(BK194-BK193)-BK205-BK206</f>
        <v>510</v>
      </c>
      <c r="BL210" s="119">
        <f>+BK210/30</f>
        <v>17</v>
      </c>
    </row>
    <row r="211" spans="1:64" x14ac:dyDescent="0.2">
      <c r="A211" s="20"/>
      <c r="B211" s="22"/>
      <c r="C211" s="35"/>
      <c r="E211" s="35"/>
      <c r="F211" s="99"/>
      <c r="H211" s="100"/>
      <c r="I211" s="35"/>
      <c r="J211" s="99"/>
      <c r="L211" s="100"/>
      <c r="M211" s="35"/>
      <c r="N211" s="117"/>
      <c r="P211" s="100"/>
      <c r="Q211" s="35"/>
      <c r="R211" s="117"/>
      <c r="T211" s="100"/>
      <c r="U211" s="35"/>
      <c r="V211" s="99"/>
      <c r="X211" s="100"/>
      <c r="Y211" s="35"/>
      <c r="Z211" s="99"/>
      <c r="AB211" s="100"/>
      <c r="AC211" s="35"/>
      <c r="AD211" s="99"/>
      <c r="AF211" s="100"/>
      <c r="AG211" s="35"/>
      <c r="AH211" s="99"/>
      <c r="AJ211" s="100"/>
      <c r="AK211" s="35"/>
      <c r="AL211" s="99"/>
      <c r="AN211" s="100"/>
      <c r="AO211" s="35"/>
      <c r="AP211" s="99"/>
      <c r="AR211" s="100"/>
      <c r="AS211" s="35"/>
      <c r="AT211" s="99"/>
      <c r="AV211" s="100"/>
      <c r="AW211" s="35"/>
      <c r="AX211" s="99"/>
      <c r="AZ211" s="100"/>
      <c r="BA211" s="35"/>
      <c r="BB211" s="99"/>
      <c r="BD211" s="100"/>
      <c r="BE211" s="35"/>
      <c r="BF211" s="99"/>
      <c r="BH211" s="100"/>
      <c r="BI211" s="35"/>
      <c r="BJ211" s="20"/>
      <c r="BL211" s="100"/>
    </row>
    <row r="212" spans="1:64" x14ac:dyDescent="0.2">
      <c r="A212" s="73" t="s">
        <v>63</v>
      </c>
      <c r="B212" s="32"/>
      <c r="C212" s="36"/>
      <c r="E212" s="36"/>
      <c r="F212" s="97" t="s">
        <v>79</v>
      </c>
      <c r="G212" s="98"/>
      <c r="H212" s="105"/>
      <c r="I212" s="36"/>
      <c r="J212" s="97" t="s">
        <v>110</v>
      </c>
      <c r="K212" s="98">
        <f>+ROUND(K208/(ROUND(K210/30,2)),0)</f>
        <v>0</v>
      </c>
      <c r="L212" s="105"/>
      <c r="M212" s="36"/>
      <c r="N212" s="97"/>
      <c r="O212" s="98"/>
      <c r="P212" s="105"/>
      <c r="Q212" s="36"/>
      <c r="R212" s="97"/>
      <c r="S212" s="98"/>
      <c r="T212" s="105"/>
      <c r="U212" s="36"/>
      <c r="V212" s="97" t="s">
        <v>79</v>
      </c>
      <c r="W212" s="98">
        <f>+ROUND(W208/(ROUND(W210/30,2)),0)</f>
        <v>393156897</v>
      </c>
      <c r="X212" s="105"/>
      <c r="Y212" s="36"/>
      <c r="Z212" s="97" t="s">
        <v>79</v>
      </c>
      <c r="AA212" s="98">
        <f>+ROUND(AA208/(ROUND(AA210/30,2)),0)</f>
        <v>133444698</v>
      </c>
      <c r="AB212" s="105"/>
      <c r="AC212" s="36"/>
      <c r="AD212" s="97" t="s">
        <v>79</v>
      </c>
      <c r="AE212" s="98">
        <f>+ROUND(AE208/(ROUND(AE210/30,2)),0)</f>
        <v>188048039</v>
      </c>
      <c r="AF212" s="105"/>
      <c r="AG212" s="36"/>
      <c r="AH212" s="97"/>
      <c r="AI212" s="98"/>
      <c r="AJ212" s="105"/>
      <c r="AK212" s="36"/>
      <c r="AL212" s="97" t="s">
        <v>80</v>
      </c>
      <c r="AM212" s="98">
        <f>+ROUND(AM208/(ROUND(AM210/30,2)),0)</f>
        <v>0</v>
      </c>
      <c r="AN212" s="105"/>
      <c r="AO212" s="36"/>
      <c r="AP212" s="97" t="s">
        <v>80</v>
      </c>
      <c r="AQ212" s="98">
        <f>+ROUND(AQ208/(ROUND(AQ210/30,2)),0)</f>
        <v>99270765</v>
      </c>
      <c r="AR212" s="105"/>
      <c r="AS212" s="36"/>
      <c r="AT212" s="97" t="s">
        <v>80</v>
      </c>
      <c r="AU212" s="98">
        <f>+ROUND(AU208/(ROUND(AU210/30,2)),0)</f>
        <v>462442230</v>
      </c>
      <c r="AV212" s="105"/>
      <c r="AW212" s="36"/>
      <c r="AX212" s="97" t="s">
        <v>80</v>
      </c>
      <c r="AY212" s="98">
        <f>+ROUND(AY208/(ROUND(AY210/30,2)),0)</f>
        <v>0</v>
      </c>
      <c r="AZ212" s="105"/>
      <c r="BA212" s="36"/>
      <c r="BB212" s="97" t="s">
        <v>79</v>
      </c>
      <c r="BC212" s="98">
        <f>+ROUND(BC208/(ROUND(BC210/30,2)),0)</f>
        <v>388631480</v>
      </c>
      <c r="BD212" s="105"/>
      <c r="BE212" s="36"/>
      <c r="BF212" s="97"/>
      <c r="BG212" s="98"/>
      <c r="BH212" s="105"/>
      <c r="BI212" s="36"/>
      <c r="BJ212" s="97" t="s">
        <v>79</v>
      </c>
      <c r="BK212" s="98">
        <f>+ROUND(BK208/(ROUND(BK210/30,2)),0)</f>
        <v>8969132</v>
      </c>
      <c r="BL212" s="104"/>
    </row>
    <row r="213" spans="1:64" x14ac:dyDescent="0.2">
      <c r="C213" s="36"/>
      <c r="E213" s="36"/>
      <c r="I213" s="36"/>
      <c r="M213" s="36"/>
      <c r="Q213" s="36"/>
      <c r="U213" s="36"/>
      <c r="Y213" s="36"/>
      <c r="AC213" s="36"/>
      <c r="AG213" s="36"/>
      <c r="AK213" s="36"/>
      <c r="AO213" s="36"/>
      <c r="AS213" s="36"/>
      <c r="AW213" s="36"/>
      <c r="BA213" s="36"/>
      <c r="BE213" s="36"/>
      <c r="BI213" s="36"/>
    </row>
    <row r="215" spans="1:64" x14ac:dyDescent="0.2">
      <c r="A215" s="18" t="s">
        <v>886</v>
      </c>
      <c r="B215" s="19"/>
      <c r="J215" s="102"/>
      <c r="K215" s="280" t="s">
        <v>60</v>
      </c>
      <c r="L215" s="103"/>
      <c r="AP215" s="259"/>
      <c r="AQ215" s="260" t="s">
        <v>107</v>
      </c>
      <c r="AR215" s="261"/>
      <c r="AX215" s="259"/>
      <c r="AY215" s="282" t="s">
        <v>107</v>
      </c>
      <c r="AZ215" s="261"/>
      <c r="BJ215" s="102"/>
      <c r="BK215" s="107" t="s">
        <v>59</v>
      </c>
      <c r="BL215" s="103"/>
    </row>
    <row r="216" spans="1:64" x14ac:dyDescent="0.2">
      <c r="A216" s="20"/>
      <c r="B216" s="22"/>
      <c r="J216" s="99"/>
      <c r="K216" s="35"/>
      <c r="L216" s="100"/>
      <c r="AP216" s="99"/>
      <c r="AQ216" s="35"/>
      <c r="AR216" s="100"/>
      <c r="AX216" s="99"/>
      <c r="AY216" s="35"/>
      <c r="AZ216" s="100"/>
      <c r="BJ216" s="99"/>
      <c r="BK216" s="35"/>
      <c r="BL216" s="100"/>
    </row>
    <row r="217" spans="1:64" x14ac:dyDescent="0.2">
      <c r="A217" s="20" t="s">
        <v>8</v>
      </c>
      <c r="B217" s="22"/>
      <c r="J217" s="92" t="s">
        <v>73</v>
      </c>
      <c r="K217" s="55">
        <v>206922015</v>
      </c>
      <c r="L217" s="110" t="s">
        <v>58</v>
      </c>
      <c r="AP217" s="92" t="s">
        <v>73</v>
      </c>
      <c r="AQ217" s="55">
        <v>203999556</v>
      </c>
      <c r="AR217" s="110" t="s">
        <v>102</v>
      </c>
      <c r="AX217" s="92" t="s">
        <v>73</v>
      </c>
      <c r="AY217" s="55">
        <v>125065020</v>
      </c>
      <c r="AZ217" s="93"/>
      <c r="BJ217" s="92" t="s">
        <v>73</v>
      </c>
      <c r="BK217" s="55">
        <v>285000000</v>
      </c>
      <c r="BL217" s="110" t="s">
        <v>101</v>
      </c>
    </row>
    <row r="218" spans="1:64" x14ac:dyDescent="0.2">
      <c r="A218" s="20" t="s">
        <v>10</v>
      </c>
      <c r="B218" s="22"/>
      <c r="J218" s="99"/>
      <c r="K218" s="35">
        <v>1997</v>
      </c>
      <c r="L218" s="100"/>
      <c r="AP218" s="99"/>
      <c r="AQ218" s="35">
        <v>2000</v>
      </c>
      <c r="AR218" s="100"/>
      <c r="AX218" s="99"/>
      <c r="AY218" s="35">
        <v>2008</v>
      </c>
      <c r="AZ218" s="100"/>
      <c r="BJ218" s="99"/>
      <c r="BK218" s="35">
        <v>2016</v>
      </c>
      <c r="BL218" s="100"/>
    </row>
    <row r="219" spans="1:64" x14ac:dyDescent="0.2">
      <c r="A219" s="23" t="s">
        <v>88</v>
      </c>
      <c r="B219" s="22"/>
      <c r="J219" s="99"/>
      <c r="K219" s="88">
        <v>0</v>
      </c>
      <c r="L219" s="271">
        <v>1</v>
      </c>
      <c r="AP219" s="99"/>
      <c r="AQ219" s="88">
        <v>1</v>
      </c>
      <c r="AR219" s="120"/>
      <c r="AX219" s="99"/>
      <c r="AY219" s="88">
        <v>1</v>
      </c>
      <c r="AZ219" s="120"/>
      <c r="BJ219" s="99"/>
      <c r="BK219" s="88">
        <v>0</v>
      </c>
      <c r="BL219" s="120">
        <v>0.5</v>
      </c>
    </row>
    <row r="220" spans="1:64" x14ac:dyDescent="0.2">
      <c r="A220" s="20"/>
      <c r="B220" s="22"/>
      <c r="J220" s="99"/>
      <c r="K220" s="35"/>
      <c r="L220" s="100"/>
      <c r="AP220" s="99"/>
      <c r="AQ220" s="88"/>
      <c r="AR220" s="100"/>
      <c r="AX220" s="99"/>
      <c r="AY220" s="88"/>
      <c r="AZ220" s="100"/>
      <c r="BJ220" s="99"/>
      <c r="BK220" s="35"/>
      <c r="BL220" s="100"/>
    </row>
    <row r="221" spans="1:64" x14ac:dyDescent="0.2">
      <c r="A221" s="20" t="s">
        <v>11</v>
      </c>
      <c r="B221" s="22"/>
      <c r="J221" s="99"/>
      <c r="K221" s="56">
        <v>35454</v>
      </c>
      <c r="L221" s="618" t="s">
        <v>847</v>
      </c>
      <c r="AP221" s="97" t="s">
        <v>77</v>
      </c>
      <c r="AQ221" s="98">
        <f>+ROUND(AQ217*AQ219*$B$330/(LOOKUP(AQ218,$A$299:$A$330,$B$299:$B$330)),0)</f>
        <v>578600309</v>
      </c>
      <c r="AR221" s="101">
        <f>+ROUND(AQ221/$B$330,2)</f>
        <v>784.31</v>
      </c>
      <c r="AX221" s="97" t="s">
        <v>77</v>
      </c>
      <c r="AY221" s="98">
        <f>+ROUND(AY217*AY219*$B$330/(LOOKUP(AY218,$A$299:$A$330,$B$299:$B$330)),0)</f>
        <v>199918941</v>
      </c>
      <c r="AZ221" s="101">
        <f>+ROUND(AY221/$B$330,2)</f>
        <v>271</v>
      </c>
      <c r="BJ221" s="99"/>
      <c r="BK221" s="56">
        <v>42215</v>
      </c>
      <c r="BL221" s="619" t="s">
        <v>889</v>
      </c>
    </row>
    <row r="222" spans="1:64" x14ac:dyDescent="0.2">
      <c r="A222" s="20" t="s">
        <v>12</v>
      </c>
      <c r="B222" s="22"/>
      <c r="J222" s="99"/>
      <c r="K222" s="56">
        <v>35636</v>
      </c>
      <c r="L222" s="618"/>
      <c r="AP222" s="35"/>
      <c r="AQ222" s="56"/>
      <c r="AR222" s="35"/>
      <c r="BJ222" s="99"/>
      <c r="BK222" s="56">
        <v>42725</v>
      </c>
      <c r="BL222" s="619"/>
    </row>
    <row r="223" spans="1:64" x14ac:dyDescent="0.2">
      <c r="A223" s="20"/>
      <c r="B223" s="22"/>
      <c r="J223" s="99"/>
      <c r="K223" s="56"/>
      <c r="L223" s="618"/>
      <c r="AP223" s="35"/>
      <c r="AQ223" s="56"/>
      <c r="AR223" s="35"/>
      <c r="BJ223" s="99"/>
      <c r="BK223" s="56"/>
      <c r="BL223" s="619"/>
    </row>
    <row r="224" spans="1:64" x14ac:dyDescent="0.2">
      <c r="A224" s="20" t="s">
        <v>13</v>
      </c>
      <c r="B224" s="22"/>
      <c r="J224" s="99"/>
      <c r="K224" s="56"/>
      <c r="L224" s="618"/>
      <c r="AP224" s="259"/>
      <c r="AQ224" s="260" t="s">
        <v>812</v>
      </c>
      <c r="AR224" s="261"/>
      <c r="AX224" s="259"/>
      <c r="AY224" s="282" t="s">
        <v>812</v>
      </c>
      <c r="AZ224" s="261"/>
      <c r="BJ224" s="99"/>
      <c r="BK224" s="56"/>
      <c r="BL224" s="619"/>
    </row>
    <row r="225" spans="1:64" x14ac:dyDescent="0.2">
      <c r="A225" s="20" t="s">
        <v>14</v>
      </c>
      <c r="B225" s="22"/>
      <c r="J225" s="99"/>
      <c r="K225" s="56"/>
      <c r="L225" s="618"/>
      <c r="AP225" s="99"/>
      <c r="AQ225" s="35"/>
      <c r="AR225" s="100"/>
      <c r="AX225" s="99"/>
      <c r="AY225" s="35"/>
      <c r="AZ225" s="100"/>
      <c r="BJ225" s="99"/>
      <c r="BK225" s="56"/>
      <c r="BL225" s="619"/>
    </row>
    <row r="226" spans="1:64" x14ac:dyDescent="0.2">
      <c r="A226" s="20"/>
      <c r="B226" s="22"/>
      <c r="J226" s="99"/>
      <c r="K226" s="56"/>
      <c r="L226" s="618"/>
      <c r="AP226" s="92" t="s">
        <v>73</v>
      </c>
      <c r="AQ226" s="55">
        <v>203999556</v>
      </c>
      <c r="AR226" s="110" t="s">
        <v>102</v>
      </c>
      <c r="AX226" s="92" t="s">
        <v>73</v>
      </c>
      <c r="AY226" s="55">
        <v>236000000</v>
      </c>
      <c r="AZ226" s="93"/>
      <c r="BJ226" s="99"/>
      <c r="BK226" s="56"/>
      <c r="BL226" s="619"/>
    </row>
    <row r="227" spans="1:64" x14ac:dyDescent="0.2">
      <c r="A227" s="20" t="s">
        <v>15</v>
      </c>
      <c r="B227" s="22"/>
      <c r="J227" s="99"/>
      <c r="K227" s="56"/>
      <c r="L227" s="618"/>
      <c r="AP227" s="99"/>
      <c r="AQ227" s="35">
        <v>2000</v>
      </c>
      <c r="AR227" s="100"/>
      <c r="AX227" s="99"/>
      <c r="AY227" s="35">
        <v>2009</v>
      </c>
      <c r="AZ227" s="100"/>
      <c r="BJ227" s="99"/>
      <c r="BK227" s="56"/>
      <c r="BL227" s="619"/>
    </row>
    <row r="228" spans="1:64" x14ac:dyDescent="0.2">
      <c r="A228" s="20" t="s">
        <v>16</v>
      </c>
      <c r="B228" s="22"/>
      <c r="J228" s="99"/>
      <c r="K228" s="56"/>
      <c r="L228" s="618"/>
      <c r="AP228" s="99"/>
      <c r="AQ228" s="88">
        <v>1</v>
      </c>
      <c r="AR228" s="120"/>
      <c r="AX228" s="99"/>
      <c r="AY228" s="88">
        <v>1</v>
      </c>
      <c r="AZ228" s="120"/>
      <c r="BJ228" s="99"/>
      <c r="BK228" s="56"/>
      <c r="BL228" s="619"/>
    </row>
    <row r="229" spans="1:64" x14ac:dyDescent="0.2">
      <c r="A229" s="20"/>
      <c r="B229" s="22"/>
      <c r="J229" s="99"/>
      <c r="K229" s="56"/>
      <c r="L229" s="618"/>
      <c r="AP229" s="99"/>
      <c r="AQ229" s="88"/>
      <c r="AR229" s="100"/>
      <c r="AX229" s="99"/>
      <c r="AY229" s="88"/>
      <c r="AZ229" s="100"/>
      <c r="BJ229" s="99"/>
      <c r="BK229" s="56"/>
      <c r="BL229" s="619"/>
    </row>
    <row r="230" spans="1:64" x14ac:dyDescent="0.2">
      <c r="A230" s="20" t="s">
        <v>17</v>
      </c>
      <c r="B230" s="22"/>
      <c r="J230" s="99"/>
      <c r="K230" s="56"/>
      <c r="L230" s="618"/>
      <c r="AP230" s="97" t="s">
        <v>77</v>
      </c>
      <c r="AQ230" s="98">
        <f>+ROUND(AQ226*AQ228*$B$330/(LOOKUP(AQ227,$A$299:$A$330,$B$299:$B$330)),0)</f>
        <v>578600309</v>
      </c>
      <c r="AR230" s="101">
        <f>+ROUND(AQ230/$B$330,2)</f>
        <v>784.31</v>
      </c>
      <c r="AX230" s="97" t="s">
        <v>77</v>
      </c>
      <c r="AY230" s="98">
        <f>+ROUND(AY226*AY228*$B$330/(LOOKUP(AY227,$A$299:$A$330,$B$299:$B$330)),0)</f>
        <v>350374747</v>
      </c>
      <c r="AZ230" s="101">
        <f>+ROUND(AY230/$B$330,2)</f>
        <v>474.94</v>
      </c>
      <c r="BJ230" s="99"/>
      <c r="BK230" s="56"/>
      <c r="BL230" s="619"/>
    </row>
    <row r="231" spans="1:64" x14ac:dyDescent="0.2">
      <c r="A231" s="20" t="s">
        <v>18</v>
      </c>
      <c r="B231" s="22"/>
      <c r="J231" s="20"/>
      <c r="K231" s="56"/>
      <c r="L231" s="618"/>
      <c r="AP231" s="35"/>
      <c r="AQ231" s="56"/>
      <c r="AR231" s="35"/>
      <c r="BJ231" s="20"/>
      <c r="BK231" s="56"/>
      <c r="BL231" s="619"/>
    </row>
    <row r="232" spans="1:64" x14ac:dyDescent="0.2">
      <c r="A232" s="20"/>
      <c r="B232" s="22"/>
      <c r="J232" s="20"/>
      <c r="L232" s="22"/>
      <c r="AP232" s="35"/>
      <c r="AQ232" s="56"/>
      <c r="AR232" s="35"/>
      <c r="BJ232" s="20"/>
      <c r="BL232" s="22"/>
    </row>
    <row r="233" spans="1:64" x14ac:dyDescent="0.2">
      <c r="A233" s="23" t="s">
        <v>23</v>
      </c>
      <c r="B233" s="22"/>
      <c r="J233" s="99"/>
      <c r="K233" s="34">
        <f>+(K225-K224)+(K228-K227)+(K231-K230)</f>
        <v>0</v>
      </c>
      <c r="L233" s="100"/>
      <c r="AP233" s="259"/>
      <c r="AQ233" s="260" t="s">
        <v>813</v>
      </c>
      <c r="AR233" s="261"/>
      <c r="AX233" s="259"/>
      <c r="AY233" s="282" t="s">
        <v>813</v>
      </c>
      <c r="AZ233" s="261"/>
      <c r="BJ233" s="99"/>
      <c r="BK233" s="34">
        <f>+(BK225-BK224)+(BK228-BK227)+(BK231-BK230)</f>
        <v>0</v>
      </c>
      <c r="BL233" s="119"/>
    </row>
    <row r="234" spans="1:64" x14ac:dyDescent="0.2">
      <c r="A234" s="23" t="s">
        <v>22</v>
      </c>
      <c r="B234" s="22"/>
      <c r="J234" s="99"/>
      <c r="L234" s="100"/>
      <c r="AP234" s="99"/>
      <c r="AQ234" s="35"/>
      <c r="AR234" s="100"/>
      <c r="AX234" s="99"/>
      <c r="AY234" s="35"/>
      <c r="AZ234" s="100"/>
      <c r="BJ234" s="99"/>
      <c r="BL234" s="100"/>
    </row>
    <row r="235" spans="1:64" x14ac:dyDescent="0.2">
      <c r="A235" s="20"/>
      <c r="B235" s="22"/>
      <c r="J235" s="99"/>
      <c r="L235" s="100"/>
      <c r="AP235" s="92" t="s">
        <v>73</v>
      </c>
      <c r="AQ235" s="55">
        <v>198791041.97999999</v>
      </c>
      <c r="AR235" s="110" t="s">
        <v>102</v>
      </c>
      <c r="AX235" s="92" t="s">
        <v>73</v>
      </c>
      <c r="AY235" s="55">
        <v>299116080.69999999</v>
      </c>
      <c r="AZ235" s="93"/>
      <c r="BJ235" s="99"/>
      <c r="BL235" s="100"/>
    </row>
    <row r="236" spans="1:64" x14ac:dyDescent="0.2">
      <c r="A236" s="23" t="s">
        <v>887</v>
      </c>
      <c r="B236" s="22"/>
      <c r="J236" s="92" t="s">
        <v>109</v>
      </c>
      <c r="K236" s="30">
        <f>+ROUND(K217*K219*$B$330/(LOOKUP(K218,$A$299:$A$330,$B$299:$B$330)),0)</f>
        <v>0</v>
      </c>
      <c r="L236" s="100">
        <f>+ROUND(K236/$B$330,2)</f>
        <v>0</v>
      </c>
      <c r="AP236" s="99"/>
      <c r="AQ236" s="35">
        <v>2004</v>
      </c>
      <c r="AR236" s="100"/>
      <c r="AX236" s="99"/>
      <c r="AY236" s="35">
        <v>2008</v>
      </c>
      <c r="AZ236" s="100"/>
      <c r="BJ236" s="92" t="s">
        <v>77</v>
      </c>
      <c r="BK236" s="30">
        <f>+ROUND(BK217*BK219*$B$330/(LOOKUP(BK218,$A$299:$A$330,$B$299:$B$330)),0)</f>
        <v>0</v>
      </c>
      <c r="BL236" s="100">
        <f>+ROUND(BK236/$B$330,2)</f>
        <v>0</v>
      </c>
    </row>
    <row r="237" spans="1:64" x14ac:dyDescent="0.2">
      <c r="A237" s="20"/>
      <c r="B237" s="22"/>
      <c r="J237" s="99"/>
      <c r="L237" s="100"/>
      <c r="AP237" s="99"/>
      <c r="AQ237" s="88">
        <v>0.5</v>
      </c>
      <c r="AR237" s="120"/>
      <c r="AX237" s="99"/>
      <c r="AY237" s="88">
        <v>0.95</v>
      </c>
      <c r="AZ237" s="120"/>
      <c r="BJ237" s="20"/>
      <c r="BL237" s="100"/>
    </row>
    <row r="238" spans="1:64" x14ac:dyDescent="0.2">
      <c r="A238" s="20" t="s">
        <v>20</v>
      </c>
      <c r="B238" s="22"/>
      <c r="J238" s="99"/>
      <c r="K238" s="21">
        <f>+(K222-K221)-K233-K234</f>
        <v>182</v>
      </c>
      <c r="L238" s="119">
        <f>+K238/30</f>
        <v>6.0666666666666664</v>
      </c>
      <c r="AP238" s="99"/>
      <c r="AQ238" s="88"/>
      <c r="AR238" s="100"/>
      <c r="AX238" s="99"/>
      <c r="AY238" s="88"/>
      <c r="AZ238" s="100"/>
      <c r="BJ238" s="20"/>
      <c r="BK238" s="21">
        <f>+(BK222-BK221)-BK233-BK234</f>
        <v>510</v>
      </c>
      <c r="BL238" s="119">
        <f>+BK238/30</f>
        <v>17</v>
      </c>
    </row>
    <row r="239" spans="1:64" x14ac:dyDescent="0.2">
      <c r="A239" s="20"/>
      <c r="B239" s="22"/>
      <c r="J239" s="99"/>
      <c r="L239" s="100"/>
      <c r="AP239" s="97" t="s">
        <v>77</v>
      </c>
      <c r="AQ239" s="98">
        <f>+ROUND(AQ235*AQ237*$B$330/(LOOKUP(AQ236,$A$299:$A$330,$B$299:$B$330)),0)</f>
        <v>204820574</v>
      </c>
      <c r="AR239" s="101">
        <f>+ROUND(AQ239/$B$330,2)</f>
        <v>277.64</v>
      </c>
      <c r="AX239" s="97" t="s">
        <v>77</v>
      </c>
      <c r="AY239" s="98">
        <f>+ROUND(AY235*AY237*$B$330/(LOOKUP(AY236,$A$299:$A$330,$B$299:$B$330)),0)</f>
        <v>454235898</v>
      </c>
      <c r="AZ239" s="101">
        <f>+ROUND(AY239/$B$330,2)</f>
        <v>615.73</v>
      </c>
      <c r="BJ239" s="20"/>
      <c r="BL239" s="100"/>
    </row>
    <row r="240" spans="1:64" x14ac:dyDescent="0.2">
      <c r="A240" s="73" t="s">
        <v>888</v>
      </c>
      <c r="B240" s="32"/>
      <c r="J240" s="97" t="s">
        <v>110</v>
      </c>
      <c r="K240" s="98">
        <f>+ROUND(K236/(ROUND(K238/30,2)),0)</f>
        <v>0</v>
      </c>
      <c r="L240" s="105"/>
      <c r="AP240" s="35"/>
      <c r="AQ240" s="56"/>
      <c r="AR240" s="35"/>
      <c r="BJ240" s="97" t="s">
        <v>80</v>
      </c>
      <c r="BK240" s="98">
        <f>+ROUND(BK236/(ROUND(BK238/30,2)),0)</f>
        <v>0</v>
      </c>
      <c r="BL240" s="104"/>
    </row>
    <row r="241" spans="1:64" x14ac:dyDescent="0.2">
      <c r="AP241" s="35"/>
      <c r="AQ241" s="56"/>
      <c r="AR241" s="35"/>
    </row>
    <row r="242" spans="1:64" x14ac:dyDescent="0.2">
      <c r="AP242" s="259"/>
      <c r="AQ242" s="260" t="s">
        <v>814</v>
      </c>
      <c r="AR242" s="261"/>
    </row>
    <row r="243" spans="1:64" x14ac:dyDescent="0.2">
      <c r="A243" s="18" t="s">
        <v>886</v>
      </c>
      <c r="B243" s="19"/>
      <c r="F243" s="259"/>
      <c r="G243" s="260" t="s">
        <v>24</v>
      </c>
      <c r="H243" s="261"/>
      <c r="AP243" s="99"/>
      <c r="AQ243" s="35"/>
      <c r="AR243" s="100"/>
      <c r="BJ243" s="102"/>
      <c r="BK243" s="107" t="s">
        <v>60</v>
      </c>
      <c r="BL243" s="103"/>
    </row>
    <row r="244" spans="1:64" x14ac:dyDescent="0.2">
      <c r="A244" s="20"/>
      <c r="B244" s="22"/>
      <c r="F244" s="99"/>
      <c r="G244" s="35"/>
      <c r="H244" s="100"/>
      <c r="AP244" s="92" t="s">
        <v>73</v>
      </c>
      <c r="AQ244" s="55">
        <v>1508799500</v>
      </c>
      <c r="AR244" s="110" t="s">
        <v>102</v>
      </c>
      <c r="BJ244" s="99"/>
      <c r="BK244" s="35"/>
      <c r="BL244" s="100"/>
    </row>
    <row r="245" spans="1:64" x14ac:dyDescent="0.2">
      <c r="A245" s="20" t="s">
        <v>8</v>
      </c>
      <c r="B245" s="22"/>
      <c r="F245" s="92" t="s">
        <v>73</v>
      </c>
      <c r="G245" s="55">
        <v>1666911446</v>
      </c>
      <c r="H245" s="93" t="s">
        <v>101</v>
      </c>
      <c r="AP245" s="99"/>
      <c r="AQ245" s="35">
        <v>2011</v>
      </c>
      <c r="AR245" s="100"/>
      <c r="BJ245" s="92" t="s">
        <v>73</v>
      </c>
      <c r="BK245" s="55">
        <v>1173461825</v>
      </c>
      <c r="BL245" s="110" t="s">
        <v>58</v>
      </c>
    </row>
    <row r="246" spans="1:64" x14ac:dyDescent="0.2">
      <c r="A246" s="20" t="s">
        <v>10</v>
      </c>
      <c r="B246" s="22"/>
      <c r="F246" s="99"/>
      <c r="G246" s="35">
        <v>2015</v>
      </c>
      <c r="H246" s="100"/>
      <c r="AP246" s="99"/>
      <c r="AQ246" s="88">
        <v>0.4</v>
      </c>
      <c r="AR246" s="120"/>
      <c r="BJ246" s="99"/>
      <c r="BK246" s="35">
        <v>2016</v>
      </c>
      <c r="BL246" s="100"/>
    </row>
    <row r="247" spans="1:64" x14ac:dyDescent="0.2">
      <c r="A247" s="23" t="s">
        <v>88</v>
      </c>
      <c r="B247" s="22"/>
      <c r="F247" s="99"/>
      <c r="G247" s="88">
        <v>0.95</v>
      </c>
      <c r="H247" s="120"/>
      <c r="AP247" s="99"/>
      <c r="AQ247" s="88"/>
      <c r="AR247" s="100"/>
      <c r="BJ247" s="99"/>
      <c r="BK247" s="88">
        <v>0.5</v>
      </c>
      <c r="BL247" s="120"/>
    </row>
    <row r="248" spans="1:64" x14ac:dyDescent="0.2">
      <c r="A248" s="20"/>
      <c r="B248" s="22"/>
      <c r="F248" s="99"/>
      <c r="G248" s="88"/>
      <c r="H248" s="100"/>
      <c r="AP248" s="97" t="s">
        <v>77</v>
      </c>
      <c r="AQ248" s="98">
        <f>+ROUND(AQ244*AQ246*$B$330/(LOOKUP(AQ245,$A$299:$A$330,$B$299:$B$330)),0)</f>
        <v>831267394</v>
      </c>
      <c r="AR248" s="101">
        <f>+ROUND(AQ248/$B$330,2)</f>
        <v>1126.81</v>
      </c>
      <c r="BJ248" s="99"/>
      <c r="BK248" s="88"/>
      <c r="BL248" s="100"/>
    </row>
    <row r="249" spans="1:64" x14ac:dyDescent="0.2">
      <c r="A249" s="20" t="s">
        <v>11</v>
      </c>
      <c r="B249" s="22"/>
      <c r="F249" s="97" t="s">
        <v>75</v>
      </c>
      <c r="G249" s="98">
        <f>+ROUND(G245*G247*$B$330/(LOOKUP(G246,$A$299:$A$330,$B$299:$B$330)),0)</f>
        <v>1813026252</v>
      </c>
      <c r="H249" s="101">
        <f>+ROUND(G249/$B$330,2)</f>
        <v>2457.62</v>
      </c>
      <c r="AP249" s="35"/>
      <c r="AQ249" s="56"/>
      <c r="AR249" s="35"/>
      <c r="BJ249" s="99"/>
      <c r="BK249" s="56">
        <v>41999</v>
      </c>
      <c r="BL249" s="100"/>
    </row>
    <row r="250" spans="1:64" x14ac:dyDescent="0.2">
      <c r="A250" s="20" t="s">
        <v>12</v>
      </c>
      <c r="B250" s="22"/>
      <c r="AP250" s="35"/>
      <c r="AQ250" s="56"/>
      <c r="AR250" s="35"/>
      <c r="BJ250" s="99"/>
      <c r="BK250" s="56">
        <v>42581</v>
      </c>
      <c r="BL250" s="100"/>
    </row>
    <row r="251" spans="1:64" x14ac:dyDescent="0.2">
      <c r="A251" s="20"/>
      <c r="B251" s="22"/>
      <c r="AP251" s="259"/>
      <c r="AQ251" s="260" t="s">
        <v>849</v>
      </c>
      <c r="AR251" s="261"/>
      <c r="BJ251" s="99"/>
      <c r="BK251" s="56"/>
      <c r="BL251" s="100"/>
    </row>
    <row r="252" spans="1:64" x14ac:dyDescent="0.2">
      <c r="A252" s="20" t="s">
        <v>13</v>
      </c>
      <c r="B252" s="22"/>
      <c r="F252" s="259"/>
      <c r="G252" s="260" t="s">
        <v>25</v>
      </c>
      <c r="H252" s="261"/>
      <c r="AP252" s="99"/>
      <c r="AQ252" s="35"/>
      <c r="AR252" s="100"/>
      <c r="BJ252" s="99"/>
      <c r="BK252" s="56">
        <v>42002</v>
      </c>
      <c r="BL252" s="100"/>
    </row>
    <row r="253" spans="1:64" x14ac:dyDescent="0.2">
      <c r="A253" s="20" t="s">
        <v>14</v>
      </c>
      <c r="B253" s="22"/>
      <c r="F253" s="99"/>
      <c r="G253" s="35"/>
      <c r="H253" s="100"/>
      <c r="AP253" s="92" t="s">
        <v>73</v>
      </c>
      <c r="AQ253" s="55">
        <v>440980062</v>
      </c>
      <c r="AR253" s="110" t="s">
        <v>102</v>
      </c>
      <c r="BJ253" s="99"/>
      <c r="BK253" s="56">
        <v>42130</v>
      </c>
      <c r="BL253" s="100"/>
    </row>
    <row r="254" spans="1:64" x14ac:dyDescent="0.2">
      <c r="A254" s="20"/>
      <c r="B254" s="22"/>
      <c r="F254" s="92" t="s">
        <v>73</v>
      </c>
      <c r="G254" s="55">
        <v>55375042</v>
      </c>
      <c r="H254" s="93" t="s">
        <v>101</v>
      </c>
      <c r="AP254" s="99"/>
      <c r="AQ254" s="35">
        <v>2015</v>
      </c>
      <c r="AR254" s="100"/>
      <c r="BJ254" s="99"/>
      <c r="BK254" s="56"/>
      <c r="BL254" s="100"/>
    </row>
    <row r="255" spans="1:64" x14ac:dyDescent="0.2">
      <c r="A255" s="20" t="s">
        <v>15</v>
      </c>
      <c r="B255" s="22"/>
      <c r="F255" s="99"/>
      <c r="G255" s="35">
        <v>2009</v>
      </c>
      <c r="H255" s="100"/>
      <c r="AP255" s="99"/>
      <c r="AQ255" s="88">
        <v>0.5</v>
      </c>
      <c r="AR255" s="120"/>
      <c r="BJ255" s="99"/>
      <c r="BK255" s="56">
        <v>42298</v>
      </c>
      <c r="BL255" s="100"/>
    </row>
    <row r="256" spans="1:64" x14ac:dyDescent="0.2">
      <c r="A256" s="20" t="s">
        <v>16</v>
      </c>
      <c r="B256" s="22"/>
      <c r="F256" s="99"/>
      <c r="G256" s="88">
        <v>1</v>
      </c>
      <c r="H256" s="120"/>
      <c r="AP256" s="99"/>
      <c r="AQ256" s="88"/>
      <c r="AR256" s="100"/>
      <c r="BJ256" s="99"/>
      <c r="BK256" s="56">
        <v>42577</v>
      </c>
      <c r="BL256" s="100"/>
    </row>
    <row r="257" spans="1:64" x14ac:dyDescent="0.2">
      <c r="A257" s="20"/>
      <c r="B257" s="22"/>
      <c r="F257" s="99"/>
      <c r="G257" s="88"/>
      <c r="H257" s="100"/>
      <c r="AP257" s="97" t="s">
        <v>77</v>
      </c>
      <c r="AQ257" s="98">
        <f>+ROUND(AQ253*AQ255*$B$330/(LOOKUP(AQ254,$A$299:$A$330,$B$299:$B$330)),0)</f>
        <v>252439271</v>
      </c>
      <c r="AR257" s="101">
        <f>+ROUND(AQ257/$B$330,2)</f>
        <v>342.19</v>
      </c>
      <c r="BJ257" s="99"/>
      <c r="BK257" s="56"/>
      <c r="BL257" s="100"/>
    </row>
    <row r="258" spans="1:64" x14ac:dyDescent="0.2">
      <c r="A258" s="20" t="s">
        <v>17</v>
      </c>
      <c r="B258" s="22"/>
      <c r="F258" s="97" t="s">
        <v>75</v>
      </c>
      <c r="G258" s="98">
        <f>+ROUND(G254*G256*$B$330/(LOOKUP(G255,$A$299:$A$330,$B$299:$B$330)),0)</f>
        <v>82211934</v>
      </c>
      <c r="H258" s="101">
        <f>+ROUND(G258/$B$330,2)</f>
        <v>111.44</v>
      </c>
      <c r="BJ258" s="99"/>
      <c r="BK258" s="56"/>
      <c r="BL258" s="100"/>
    </row>
    <row r="259" spans="1:64" x14ac:dyDescent="0.2">
      <c r="A259" s="20" t="s">
        <v>18</v>
      </c>
      <c r="B259" s="22"/>
      <c r="BJ259" s="20"/>
      <c r="BK259" s="56"/>
      <c r="BL259" s="100"/>
    </row>
    <row r="260" spans="1:64" x14ac:dyDescent="0.2">
      <c r="A260" s="20"/>
      <c r="B260" s="22"/>
      <c r="BJ260" s="20"/>
      <c r="BL260" s="22"/>
    </row>
    <row r="261" spans="1:64" x14ac:dyDescent="0.2">
      <c r="A261" s="23" t="s">
        <v>23</v>
      </c>
      <c r="B261" s="22"/>
      <c r="F261" s="259"/>
      <c r="G261" s="260" t="s">
        <v>26</v>
      </c>
      <c r="H261" s="261"/>
      <c r="BJ261" s="99"/>
      <c r="BK261" s="34">
        <f>+(BK253-BK252)+(BK256-BK255)+(BK259-BK258)</f>
        <v>407</v>
      </c>
      <c r="BL261" s="100"/>
    </row>
    <row r="262" spans="1:64" x14ac:dyDescent="0.2">
      <c r="A262" s="23" t="s">
        <v>22</v>
      </c>
      <c r="B262" s="22"/>
      <c r="F262" s="99"/>
      <c r="G262" s="35"/>
      <c r="H262" s="100"/>
      <c r="BJ262" s="99"/>
      <c r="BL262" s="100"/>
    </row>
    <row r="263" spans="1:64" x14ac:dyDescent="0.2">
      <c r="A263" s="20"/>
      <c r="B263" s="22"/>
      <c r="F263" s="92" t="s">
        <v>73</v>
      </c>
      <c r="G263" s="55">
        <v>84040729</v>
      </c>
      <c r="H263" s="93" t="s">
        <v>101</v>
      </c>
      <c r="BJ263" s="99"/>
      <c r="BL263" s="100"/>
    </row>
    <row r="264" spans="1:64" x14ac:dyDescent="0.2">
      <c r="A264" s="23" t="s">
        <v>887</v>
      </c>
      <c r="B264" s="22"/>
      <c r="F264" s="99"/>
      <c r="G264" s="35">
        <v>2009</v>
      </c>
      <c r="H264" s="100"/>
      <c r="BJ264" s="92" t="s">
        <v>76</v>
      </c>
      <c r="BK264" s="30">
        <f>+ROUND(BK245*BK247*$B$330/(LOOKUP(BK246,$A$299:$A$330,$B$299:$B$330)),0)</f>
        <v>627803115</v>
      </c>
      <c r="BL264" s="100">
        <f>+ROUND(BK264/$B$330,2)</f>
        <v>851.01</v>
      </c>
    </row>
    <row r="265" spans="1:64" x14ac:dyDescent="0.2">
      <c r="A265" s="20"/>
      <c r="B265" s="22"/>
      <c r="F265" s="99"/>
      <c r="G265" s="88">
        <v>1</v>
      </c>
      <c r="H265" s="120"/>
      <c r="BJ265" s="20"/>
      <c r="BL265" s="100"/>
    </row>
    <row r="266" spans="1:64" x14ac:dyDescent="0.2">
      <c r="A266" s="20" t="s">
        <v>20</v>
      </c>
      <c r="B266" s="22"/>
      <c r="F266" s="99"/>
      <c r="G266" s="88"/>
      <c r="H266" s="100"/>
      <c r="BJ266" s="20"/>
      <c r="BK266" s="21">
        <f>+(BK250-BK249)-BK261-BK262</f>
        <v>175</v>
      </c>
      <c r="BL266" s="119">
        <f>+BK266/30</f>
        <v>5.833333333333333</v>
      </c>
    </row>
    <row r="267" spans="1:64" x14ac:dyDescent="0.2">
      <c r="A267" s="20"/>
      <c r="B267" s="22"/>
      <c r="F267" s="97" t="s">
        <v>75</v>
      </c>
      <c r="G267" s="98">
        <f>+ROUND(G263*G265*$B$330/(LOOKUP(G264,$A$299:$A$330,$B$299:$B$330)),0)</f>
        <v>124770124</v>
      </c>
      <c r="H267" s="101">
        <f>+ROUND(G267/$B$330,2)</f>
        <v>169.13</v>
      </c>
      <c r="BJ267" s="20"/>
      <c r="BL267" s="100"/>
    </row>
    <row r="268" spans="1:64" x14ac:dyDescent="0.2">
      <c r="A268" s="73" t="s">
        <v>888</v>
      </c>
      <c r="B268" s="32"/>
      <c r="BJ268" s="97" t="s">
        <v>79</v>
      </c>
      <c r="BK268" s="98">
        <f>+ROUND(BK264/(ROUND(BK266/30,2)),0)</f>
        <v>107684925</v>
      </c>
      <c r="BL268" s="105"/>
    </row>
    <row r="271" spans="1:64" x14ac:dyDescent="0.2">
      <c r="A271" s="18" t="s">
        <v>886</v>
      </c>
      <c r="B271" s="19"/>
      <c r="BJ271" s="102"/>
      <c r="BK271" s="107" t="s">
        <v>60</v>
      </c>
      <c r="BL271" s="103"/>
    </row>
    <row r="272" spans="1:64" x14ac:dyDescent="0.2">
      <c r="A272" s="20"/>
      <c r="B272" s="22"/>
      <c r="BJ272" s="99"/>
      <c r="BK272" s="35"/>
      <c r="BL272" s="100"/>
    </row>
    <row r="273" spans="1:64" x14ac:dyDescent="0.2">
      <c r="A273" s="20" t="s">
        <v>8</v>
      </c>
      <c r="B273" s="22"/>
      <c r="BJ273" s="92" t="s">
        <v>73</v>
      </c>
      <c r="BK273" s="55">
        <v>1173461825</v>
      </c>
      <c r="BL273" s="110" t="s">
        <v>58</v>
      </c>
    </row>
    <row r="274" spans="1:64" x14ac:dyDescent="0.2">
      <c r="A274" s="20" t="s">
        <v>10</v>
      </c>
      <c r="B274" s="22"/>
      <c r="BJ274" s="99"/>
      <c r="BK274" s="35">
        <v>2016</v>
      </c>
      <c r="BL274" s="100"/>
    </row>
    <row r="275" spans="1:64" x14ac:dyDescent="0.2">
      <c r="A275" s="23" t="s">
        <v>88</v>
      </c>
      <c r="B275" s="22"/>
      <c r="BJ275" s="99"/>
      <c r="BK275" s="88">
        <v>0.5</v>
      </c>
      <c r="BL275" s="120"/>
    </row>
    <row r="276" spans="1:64" x14ac:dyDescent="0.2">
      <c r="A276" s="20"/>
      <c r="B276" s="22"/>
      <c r="BJ276" s="99"/>
      <c r="BK276" s="88"/>
      <c r="BL276" s="100"/>
    </row>
    <row r="277" spans="1:64" x14ac:dyDescent="0.2">
      <c r="A277" s="20" t="s">
        <v>11</v>
      </c>
      <c r="B277" s="22"/>
      <c r="AP277" s="35"/>
      <c r="AQ277" s="56"/>
      <c r="AR277" s="35"/>
      <c r="BJ277" s="99"/>
      <c r="BK277" s="56">
        <v>41999</v>
      </c>
      <c r="BL277" s="100"/>
    </row>
    <row r="278" spans="1:64" x14ac:dyDescent="0.2">
      <c r="A278" s="20" t="s">
        <v>12</v>
      </c>
      <c r="B278" s="22"/>
      <c r="AP278" s="35"/>
      <c r="AQ278" s="56"/>
      <c r="AR278" s="35"/>
      <c r="BJ278" s="99"/>
      <c r="BK278" s="56">
        <v>42581</v>
      </c>
      <c r="BL278" s="100"/>
    </row>
    <row r="279" spans="1:64" x14ac:dyDescent="0.2">
      <c r="A279" s="20"/>
      <c r="B279" s="22"/>
      <c r="AP279" s="35"/>
      <c r="AQ279" s="56"/>
      <c r="AR279" s="35"/>
      <c r="BJ279" s="99"/>
      <c r="BK279" s="56"/>
      <c r="BL279" s="100"/>
    </row>
    <row r="280" spans="1:64" x14ac:dyDescent="0.2">
      <c r="A280" s="20" t="s">
        <v>13</v>
      </c>
      <c r="B280" s="22"/>
      <c r="AP280" s="35"/>
      <c r="AQ280" s="56"/>
      <c r="AR280" s="35"/>
      <c r="BJ280" s="99"/>
      <c r="BK280" s="56">
        <v>42002</v>
      </c>
      <c r="BL280" s="100"/>
    </row>
    <row r="281" spans="1:64" x14ac:dyDescent="0.2">
      <c r="A281" s="20" t="s">
        <v>14</v>
      </c>
      <c r="B281" s="22"/>
      <c r="AP281" s="35"/>
      <c r="AQ281" s="56"/>
      <c r="AR281" s="35"/>
      <c r="BJ281" s="99"/>
      <c r="BK281" s="56">
        <v>42130</v>
      </c>
      <c r="BL281" s="100"/>
    </row>
    <row r="282" spans="1:64" x14ac:dyDescent="0.2">
      <c r="A282" s="20"/>
      <c r="B282" s="22"/>
      <c r="AP282" s="35"/>
      <c r="AQ282" s="56"/>
      <c r="AR282" s="35"/>
      <c r="BJ282" s="99"/>
      <c r="BK282" s="56"/>
      <c r="BL282" s="100"/>
    </row>
    <row r="283" spans="1:64" x14ac:dyDescent="0.2">
      <c r="A283" s="20" t="s">
        <v>15</v>
      </c>
      <c r="B283" s="22"/>
      <c r="AP283" s="35"/>
      <c r="AQ283" s="56"/>
      <c r="AR283" s="35"/>
      <c r="BJ283" s="99"/>
      <c r="BK283" s="56">
        <v>42298</v>
      </c>
      <c r="BL283" s="100"/>
    </row>
    <row r="284" spans="1:64" x14ac:dyDescent="0.2">
      <c r="A284" s="20" t="s">
        <v>16</v>
      </c>
      <c r="B284" s="22"/>
      <c r="AP284" s="35"/>
      <c r="AQ284" s="56"/>
      <c r="AR284" s="35"/>
      <c r="BJ284" s="99"/>
      <c r="BK284" s="56">
        <v>42577</v>
      </c>
      <c r="BL284" s="100"/>
    </row>
    <row r="285" spans="1:64" x14ac:dyDescent="0.2">
      <c r="A285" s="20"/>
      <c r="B285" s="22"/>
      <c r="AP285" s="35"/>
      <c r="AQ285" s="56"/>
      <c r="AR285" s="35"/>
      <c r="BJ285" s="99"/>
      <c r="BK285" s="56"/>
      <c r="BL285" s="100"/>
    </row>
    <row r="286" spans="1:64" x14ac:dyDescent="0.2">
      <c r="A286" s="20" t="s">
        <v>17</v>
      </c>
      <c r="B286" s="22"/>
      <c r="AP286" s="35"/>
      <c r="AQ286" s="56"/>
      <c r="AR286" s="35"/>
      <c r="BJ286" s="99"/>
      <c r="BK286" s="56"/>
      <c r="BL286" s="100"/>
    </row>
    <row r="287" spans="1:64" x14ac:dyDescent="0.2">
      <c r="A287" s="20" t="s">
        <v>18</v>
      </c>
      <c r="B287" s="22"/>
      <c r="AP287" s="35"/>
      <c r="AQ287" s="56"/>
      <c r="AR287" s="35"/>
      <c r="BJ287" s="20"/>
      <c r="BK287" s="56"/>
      <c r="BL287" s="100"/>
    </row>
    <row r="288" spans="1:64" x14ac:dyDescent="0.2">
      <c r="A288" s="20"/>
      <c r="B288" s="22"/>
      <c r="AP288" s="35"/>
      <c r="AQ288" s="56"/>
      <c r="AR288" s="35"/>
      <c r="BJ288" s="20"/>
      <c r="BL288" s="22"/>
    </row>
    <row r="289" spans="1:64" x14ac:dyDescent="0.2">
      <c r="A289" s="23" t="s">
        <v>23</v>
      </c>
      <c r="B289" s="22"/>
      <c r="AP289" s="35"/>
      <c r="AQ289" s="56"/>
      <c r="AR289" s="35"/>
      <c r="BJ289" s="99"/>
      <c r="BK289" s="34">
        <f>+(BK281-BK280)+(BK284-BK283)+(BK287-BK286)</f>
        <v>407</v>
      </c>
      <c r="BL289" s="100"/>
    </row>
    <row r="290" spans="1:64" x14ac:dyDescent="0.2">
      <c r="A290" s="23" t="s">
        <v>22</v>
      </c>
      <c r="B290" s="22"/>
      <c r="AP290" s="35"/>
      <c r="AQ290" s="56"/>
      <c r="AR290" s="35"/>
      <c r="BJ290" s="99"/>
      <c r="BL290" s="100"/>
    </row>
    <row r="291" spans="1:64" x14ac:dyDescent="0.2">
      <c r="A291" s="20"/>
      <c r="B291" s="22"/>
      <c r="AP291" s="35"/>
      <c r="AQ291" s="56"/>
      <c r="AR291" s="35"/>
      <c r="BJ291" s="99"/>
      <c r="BL291" s="100"/>
    </row>
    <row r="292" spans="1:64" x14ac:dyDescent="0.2">
      <c r="A292" s="23" t="s">
        <v>887</v>
      </c>
      <c r="B292" s="22"/>
      <c r="AP292" s="35"/>
      <c r="AQ292" s="56"/>
      <c r="AR292" s="35"/>
      <c r="BJ292" s="92" t="s">
        <v>77</v>
      </c>
      <c r="BK292" s="30">
        <f>+ROUND(BK273*BK275*$B$330/(LOOKUP(BK274,$A$299:$A$330,$B$299:$B$330)),0)</f>
        <v>627803115</v>
      </c>
      <c r="BL292" s="100">
        <f>+ROUND(BK292/$B$330,2)</f>
        <v>851.01</v>
      </c>
    </row>
    <row r="293" spans="1:64" x14ac:dyDescent="0.2">
      <c r="A293" s="20"/>
      <c r="B293" s="22"/>
      <c r="AP293" s="35"/>
      <c r="AQ293" s="56"/>
      <c r="AR293" s="35"/>
      <c r="BJ293" s="20"/>
      <c r="BL293" s="100"/>
    </row>
    <row r="294" spans="1:64" x14ac:dyDescent="0.2">
      <c r="A294" s="20" t="s">
        <v>20</v>
      </c>
      <c r="B294" s="22"/>
      <c r="AP294" s="35"/>
      <c r="AQ294" s="56"/>
      <c r="AR294" s="35"/>
      <c r="BJ294" s="20"/>
      <c r="BK294" s="21">
        <f>+(BK278-BK277)-BK289-BK290</f>
        <v>175</v>
      </c>
      <c r="BL294" s="119">
        <f>+BK294/30</f>
        <v>5.833333333333333</v>
      </c>
    </row>
    <row r="295" spans="1:64" x14ac:dyDescent="0.2">
      <c r="A295" s="20"/>
      <c r="B295" s="22"/>
      <c r="AP295" s="35"/>
      <c r="AQ295" s="56"/>
      <c r="AR295" s="35"/>
      <c r="BJ295" s="20"/>
      <c r="BL295" s="100"/>
    </row>
    <row r="296" spans="1:64" x14ac:dyDescent="0.2">
      <c r="A296" s="73" t="s">
        <v>888</v>
      </c>
      <c r="B296" s="32"/>
      <c r="AP296" s="35"/>
      <c r="AQ296" s="56"/>
      <c r="AR296" s="35"/>
      <c r="BJ296" s="97" t="s">
        <v>80</v>
      </c>
      <c r="BK296" s="98">
        <f>+ROUND(BK292/(ROUND(BK294/30,2)),0)</f>
        <v>107684925</v>
      </c>
      <c r="BL296" s="105"/>
    </row>
    <row r="297" spans="1:64" x14ac:dyDescent="0.2">
      <c r="AP297" s="35"/>
      <c r="AQ297" s="56"/>
      <c r="AR297" s="35"/>
    </row>
    <row r="298" spans="1:64" x14ac:dyDescent="0.2">
      <c r="AP298" s="35"/>
      <c r="AQ298" s="56"/>
      <c r="AR298" s="35"/>
    </row>
    <row r="299" spans="1:64" ht="15.75" x14ac:dyDescent="0.25">
      <c r="A299" s="31">
        <v>1986</v>
      </c>
      <c r="B299" s="78">
        <v>16811</v>
      </c>
    </row>
    <row r="300" spans="1:64" ht="15.75" x14ac:dyDescent="0.25">
      <c r="A300" s="31">
        <v>1987</v>
      </c>
      <c r="B300" s="78">
        <v>20510</v>
      </c>
    </row>
    <row r="301" spans="1:64" ht="15.75" x14ac:dyDescent="0.25">
      <c r="A301" s="31">
        <v>1988</v>
      </c>
      <c r="B301" s="78">
        <v>25637</v>
      </c>
    </row>
    <row r="302" spans="1:64" ht="15.75" x14ac:dyDescent="0.25">
      <c r="A302" s="31">
        <v>1989</v>
      </c>
      <c r="B302" s="78">
        <v>32560</v>
      </c>
    </row>
    <row r="303" spans="1:64" ht="15.75" x14ac:dyDescent="0.25">
      <c r="A303" s="31">
        <v>1990</v>
      </c>
      <c r="B303" s="78">
        <v>41025</v>
      </c>
    </row>
    <row r="304" spans="1:64" ht="15.75" x14ac:dyDescent="0.25">
      <c r="A304" s="31">
        <v>1991</v>
      </c>
      <c r="B304" s="78">
        <v>51716</v>
      </c>
    </row>
    <row r="305" spans="1:2" ht="15.75" x14ac:dyDescent="0.25">
      <c r="A305" s="31">
        <v>1992</v>
      </c>
      <c r="B305" s="78">
        <v>65190</v>
      </c>
    </row>
    <row r="306" spans="1:2" ht="15.75" x14ac:dyDescent="0.25">
      <c r="A306" s="31">
        <v>1993</v>
      </c>
      <c r="B306" s="78">
        <v>81510</v>
      </c>
    </row>
    <row r="307" spans="1:2" ht="15.75" x14ac:dyDescent="0.25">
      <c r="A307" s="31">
        <v>1994</v>
      </c>
      <c r="B307" s="78">
        <v>98700</v>
      </c>
    </row>
    <row r="308" spans="1:2" ht="15.75" x14ac:dyDescent="0.25">
      <c r="A308" s="31">
        <v>1995</v>
      </c>
      <c r="B308" s="78">
        <v>118934</v>
      </c>
    </row>
    <row r="309" spans="1:2" ht="15.75" x14ac:dyDescent="0.25">
      <c r="A309" s="31">
        <v>1996</v>
      </c>
      <c r="B309" s="78">
        <v>142125</v>
      </c>
    </row>
    <row r="310" spans="1:2" ht="15.75" x14ac:dyDescent="0.25">
      <c r="A310" s="31">
        <v>1997</v>
      </c>
      <c r="B310" s="79">
        <v>172005</v>
      </c>
    </row>
    <row r="311" spans="1:2" ht="15.75" x14ac:dyDescent="0.25">
      <c r="A311" s="31">
        <v>1998</v>
      </c>
      <c r="B311" s="79">
        <v>203826</v>
      </c>
    </row>
    <row r="312" spans="1:2" ht="15.75" x14ac:dyDescent="0.25">
      <c r="A312" s="31">
        <v>1999</v>
      </c>
      <c r="B312" s="78">
        <v>236460</v>
      </c>
    </row>
    <row r="313" spans="1:2" ht="15.75" x14ac:dyDescent="0.25">
      <c r="A313" s="31">
        <v>2000</v>
      </c>
      <c r="B313" s="80">
        <v>260100</v>
      </c>
    </row>
    <row r="314" spans="1:2" ht="15.75" x14ac:dyDescent="0.25">
      <c r="A314" s="31">
        <v>2001</v>
      </c>
      <c r="B314" s="80">
        <v>286000</v>
      </c>
    </row>
    <row r="315" spans="1:2" ht="15.75" x14ac:dyDescent="0.25">
      <c r="A315" s="31">
        <v>2002</v>
      </c>
      <c r="B315" s="80">
        <v>309000</v>
      </c>
    </row>
    <row r="316" spans="1:2" ht="15.75" x14ac:dyDescent="0.25">
      <c r="A316" s="31">
        <v>2003</v>
      </c>
      <c r="B316" s="80">
        <v>332000</v>
      </c>
    </row>
    <row r="317" spans="1:2" ht="15.75" x14ac:dyDescent="0.25">
      <c r="A317" s="31">
        <v>2004</v>
      </c>
      <c r="B317" s="80">
        <v>358000</v>
      </c>
    </row>
    <row r="318" spans="1:2" ht="15.75" x14ac:dyDescent="0.25">
      <c r="A318" s="31">
        <v>2005</v>
      </c>
      <c r="B318" s="80">
        <v>381500</v>
      </c>
    </row>
    <row r="319" spans="1:2" ht="15.75" x14ac:dyDescent="0.25">
      <c r="A319" s="31">
        <v>2006</v>
      </c>
      <c r="B319" s="80">
        <v>408000</v>
      </c>
    </row>
    <row r="320" spans="1:2" ht="15.75" x14ac:dyDescent="0.25">
      <c r="A320" s="31">
        <v>2007</v>
      </c>
      <c r="B320" s="80">
        <v>433700</v>
      </c>
    </row>
    <row r="321" spans="1:2" ht="15.75" x14ac:dyDescent="0.25">
      <c r="A321" s="31">
        <v>2008</v>
      </c>
      <c r="B321" s="80">
        <v>461500</v>
      </c>
    </row>
    <row r="322" spans="1:2" ht="15.75" x14ac:dyDescent="0.25">
      <c r="A322" s="31">
        <v>2009</v>
      </c>
      <c r="B322" s="80">
        <v>496900</v>
      </c>
    </row>
    <row r="323" spans="1:2" ht="15.75" x14ac:dyDescent="0.25">
      <c r="A323" s="31">
        <v>2010</v>
      </c>
      <c r="B323" s="80">
        <v>515000</v>
      </c>
    </row>
    <row r="324" spans="1:2" ht="15.75" x14ac:dyDescent="0.25">
      <c r="A324" s="31">
        <v>2011</v>
      </c>
      <c r="B324" s="80">
        <v>535600</v>
      </c>
    </row>
    <row r="325" spans="1:2" ht="15.75" x14ac:dyDescent="0.25">
      <c r="A325" s="31">
        <v>2012</v>
      </c>
      <c r="B325" s="80">
        <v>566700</v>
      </c>
    </row>
    <row r="326" spans="1:2" ht="15.75" x14ac:dyDescent="0.25">
      <c r="A326" s="31">
        <v>2013</v>
      </c>
      <c r="B326" s="80">
        <v>589500</v>
      </c>
    </row>
    <row r="327" spans="1:2" ht="15.75" x14ac:dyDescent="0.25">
      <c r="A327" s="31">
        <v>2014</v>
      </c>
      <c r="B327" s="80">
        <v>616000</v>
      </c>
    </row>
    <row r="328" spans="1:2" ht="15.75" x14ac:dyDescent="0.25">
      <c r="A328" s="31">
        <v>2015</v>
      </c>
      <c r="B328" s="80">
        <v>644350</v>
      </c>
    </row>
    <row r="329" spans="1:2" ht="15.75" x14ac:dyDescent="0.25">
      <c r="A329" s="31">
        <v>2016</v>
      </c>
      <c r="B329" s="80">
        <v>689454</v>
      </c>
    </row>
    <row r="330" spans="1:2" ht="15.75" x14ac:dyDescent="0.25">
      <c r="A330" s="31">
        <v>2017</v>
      </c>
      <c r="B330" s="81">
        <v>737717</v>
      </c>
    </row>
  </sheetData>
  <mergeCells count="33">
    <mergeCell ref="AZ193:AZ203"/>
    <mergeCell ref="BL159:BL169"/>
    <mergeCell ref="BL221:BL231"/>
    <mergeCell ref="H66:H76"/>
    <mergeCell ref="D21:D24"/>
    <mergeCell ref="H35:H48"/>
    <mergeCell ref="P35:P48"/>
    <mergeCell ref="AN193:AN203"/>
    <mergeCell ref="AN66:AN76"/>
    <mergeCell ref="AN94:AN104"/>
    <mergeCell ref="AN159:AN169"/>
    <mergeCell ref="AF159:AF175"/>
    <mergeCell ref="AF94:AF107"/>
    <mergeCell ref="AJ125:AJ141"/>
    <mergeCell ref="H193:H203"/>
    <mergeCell ref="L221:L231"/>
    <mergeCell ref="D9:D12"/>
    <mergeCell ref="A13:B16"/>
    <mergeCell ref="D13:D16"/>
    <mergeCell ref="A17:B20"/>
    <mergeCell ref="D17:D20"/>
    <mergeCell ref="A2:B3"/>
    <mergeCell ref="A6:B6"/>
    <mergeCell ref="A7:B7"/>
    <mergeCell ref="A8:B8"/>
    <mergeCell ref="A26:B26"/>
    <mergeCell ref="A21:B24"/>
    <mergeCell ref="A9:B12"/>
    <mergeCell ref="L193:L203"/>
    <mergeCell ref="AR159:AR169"/>
    <mergeCell ref="T94:T107"/>
    <mergeCell ref="T125:T141"/>
    <mergeCell ref="H94:H107"/>
  </mergeCells>
  <conditionalFormatting sqref="P18 P14">
    <cfRule type="cellIs" dxfId="1060" priority="167" operator="equal">
      <formula>"NO OK"</formula>
    </cfRule>
  </conditionalFormatting>
  <conditionalFormatting sqref="P21:P23">
    <cfRule type="containsText" dxfId="1059" priority="166" operator="containsText" text="NO OK">
      <formula>NOT(ISERROR(SEARCH("NO OK",P21)))</formula>
    </cfRule>
  </conditionalFormatting>
  <conditionalFormatting sqref="P6:P7">
    <cfRule type="cellIs" dxfId="1058" priority="165" operator="equal">
      <formula>"NO CUMPLE"</formula>
    </cfRule>
  </conditionalFormatting>
  <conditionalFormatting sqref="T18 T14">
    <cfRule type="containsText" dxfId="1057" priority="162" operator="containsText" text="NO OK">
      <formula>NOT(ISERROR(SEARCH("NO OK",T14)))</formula>
    </cfRule>
  </conditionalFormatting>
  <conditionalFormatting sqref="T21:T23">
    <cfRule type="containsText" dxfId="1056" priority="161" operator="containsText" text="NO OK">
      <formula>NOT(ISERROR(SEARCH("NO OK",T21)))</formula>
    </cfRule>
  </conditionalFormatting>
  <conditionalFormatting sqref="T6:T7">
    <cfRule type="containsText" dxfId="1055" priority="160" operator="containsText" text="NO CUMPLE">
      <formula>NOT(ISERROR(SEARCH("NO CUMPLE",T6)))</formula>
    </cfRule>
  </conditionalFormatting>
  <conditionalFormatting sqref="S26">
    <cfRule type="cellIs" dxfId="1054" priority="158" operator="equal">
      <formula>"HABIL"</formula>
    </cfRule>
    <cfRule type="cellIs" dxfId="1053" priority="159" operator="equal">
      <formula>"NO HABIL"</formula>
    </cfRule>
  </conditionalFormatting>
  <conditionalFormatting sqref="X14">
    <cfRule type="containsText" dxfId="1052" priority="157" operator="containsText" text="NO OK">
      <formula>NOT(ISERROR(SEARCH("NO OK",X14)))</formula>
    </cfRule>
  </conditionalFormatting>
  <conditionalFormatting sqref="X21:X23">
    <cfRule type="containsText" dxfId="1051" priority="156" operator="containsText" text="NO OK">
      <formula>NOT(ISERROR(SEARCH("NO OK",X21)))</formula>
    </cfRule>
  </conditionalFormatting>
  <conditionalFormatting sqref="X6:X7">
    <cfRule type="containsText" dxfId="1050" priority="155" operator="containsText" text="NO CUMPLE">
      <formula>NOT(ISERROR(SEARCH("NO CUMPLE",X6)))</formula>
    </cfRule>
  </conditionalFormatting>
  <conditionalFormatting sqref="X18">
    <cfRule type="containsText" dxfId="1049" priority="150" operator="containsText" text="NO OK">
      <formula>NOT(ISERROR(SEARCH("NO OK",X18)))</formula>
    </cfRule>
  </conditionalFormatting>
  <conditionalFormatting sqref="AB18">
    <cfRule type="containsText" dxfId="1048" priority="142" operator="containsText" text="NO OK">
      <formula>NOT(ISERROR(SEARCH("NO OK",AB18)))</formula>
    </cfRule>
  </conditionalFormatting>
  <conditionalFormatting sqref="X17">
    <cfRule type="containsText" dxfId="1047" priority="149" operator="containsText" text="NO OK">
      <formula>NOT(ISERROR(SEARCH("NO OK",X17)))</formula>
    </cfRule>
  </conditionalFormatting>
  <conditionalFormatting sqref="X13">
    <cfRule type="containsText" dxfId="1046" priority="148" operator="containsText" text="NO OK">
      <formula>NOT(ISERROR(SEARCH("NO OK",X13)))</formula>
    </cfRule>
  </conditionalFormatting>
  <conditionalFormatting sqref="AB14">
    <cfRule type="containsText" dxfId="1045" priority="147" operator="containsText" text="NO OK">
      <formula>NOT(ISERROR(SEARCH("NO OK",AB14)))</formula>
    </cfRule>
  </conditionalFormatting>
  <conditionalFormatting sqref="AB21:AB23">
    <cfRule type="containsText" dxfId="1044" priority="146" operator="containsText" text="NO OK">
      <formula>NOT(ISERROR(SEARCH("NO OK",AB21)))</formula>
    </cfRule>
  </conditionalFormatting>
  <conditionalFormatting sqref="AB6:AB7">
    <cfRule type="containsText" dxfId="1043" priority="145" operator="containsText" text="NO CUMPLE">
      <formula>NOT(ISERROR(SEARCH("NO CUMPLE",AB6)))</formula>
    </cfRule>
  </conditionalFormatting>
  <conditionalFormatting sqref="AB17">
    <cfRule type="containsText" dxfId="1042" priority="141" operator="containsText" text="NO OK">
      <formula>NOT(ISERROR(SEARCH("NO OK",AB17)))</formula>
    </cfRule>
  </conditionalFormatting>
  <conditionalFormatting sqref="AB13">
    <cfRule type="containsText" dxfId="1041" priority="140" operator="containsText" text="NO OK">
      <formula>NOT(ISERROR(SEARCH("NO OK",AB13)))</formula>
    </cfRule>
  </conditionalFormatting>
  <conditionalFormatting sqref="O26">
    <cfRule type="cellIs" dxfId="1040" priority="138" operator="equal">
      <formula>"HABIL"</formula>
    </cfRule>
    <cfRule type="cellIs" dxfId="1039" priority="139" operator="equal">
      <formula>"NO HABIL"</formula>
    </cfRule>
  </conditionalFormatting>
  <conditionalFormatting sqref="W26">
    <cfRule type="cellIs" dxfId="1038" priority="136" operator="equal">
      <formula>"HABIL"</formula>
    </cfRule>
    <cfRule type="cellIs" dxfId="1037" priority="137" operator="equal">
      <formula>"NO HABIL"</formula>
    </cfRule>
  </conditionalFormatting>
  <conditionalFormatting sqref="AA26">
    <cfRule type="cellIs" dxfId="1036" priority="134" operator="equal">
      <formula>"HABIL"</formula>
    </cfRule>
    <cfRule type="cellIs" dxfId="1035" priority="135" operator="equal">
      <formula>"NO HABIL"</formula>
    </cfRule>
  </conditionalFormatting>
  <conditionalFormatting sqref="P10">
    <cfRule type="cellIs" dxfId="1034" priority="133" operator="equal">
      <formula>"NO OK"</formula>
    </cfRule>
  </conditionalFormatting>
  <conditionalFormatting sqref="T10">
    <cfRule type="containsText" dxfId="1033" priority="132" operator="containsText" text="NO OK">
      <formula>NOT(ISERROR(SEARCH("NO OK",T10)))</formula>
    </cfRule>
  </conditionalFormatting>
  <conditionalFormatting sqref="T13">
    <cfRule type="containsText" dxfId="1032" priority="131" operator="containsText" text="NO OK">
      <formula>NOT(ISERROR(SEARCH("NO OK",T13)))</formula>
    </cfRule>
  </conditionalFormatting>
  <conditionalFormatting sqref="T17">
    <cfRule type="containsText" dxfId="1031" priority="130" operator="containsText" text="NO OK">
      <formula>NOT(ISERROR(SEARCH("NO OK",T17)))</formula>
    </cfRule>
  </conditionalFormatting>
  <conditionalFormatting sqref="T9">
    <cfRule type="containsText" dxfId="1030" priority="129" operator="containsText" text="NO OK">
      <formula>NOT(ISERROR(SEARCH("NO OK",T9)))</formula>
    </cfRule>
  </conditionalFormatting>
  <conditionalFormatting sqref="AB9">
    <cfRule type="containsText" dxfId="1029" priority="126" operator="containsText" text="NO OK">
      <formula>NOT(ISERROR(SEARCH("NO OK",AB9)))</formula>
    </cfRule>
  </conditionalFormatting>
  <conditionalFormatting sqref="X9">
    <cfRule type="containsText" dxfId="1028" priority="127" operator="containsText" text="NO OK">
      <formula>NOT(ISERROR(SEARCH("NO OK",X9)))</formula>
    </cfRule>
  </conditionalFormatting>
  <conditionalFormatting sqref="AF9">
    <cfRule type="containsText" dxfId="1027" priority="117" operator="containsText" text="NO OK">
      <formula>NOT(ISERROR(SEARCH("NO OK",AF9)))</formula>
    </cfRule>
  </conditionalFormatting>
  <conditionalFormatting sqref="AF18">
    <cfRule type="containsText" dxfId="1026" priority="122" operator="containsText" text="NO OK">
      <formula>NOT(ISERROR(SEARCH("NO OK",AF18)))</formula>
    </cfRule>
  </conditionalFormatting>
  <conditionalFormatting sqref="AF14">
    <cfRule type="containsText" dxfId="1025" priority="125" operator="containsText" text="NO OK">
      <formula>NOT(ISERROR(SEARCH("NO OK",AF14)))</formula>
    </cfRule>
  </conditionalFormatting>
  <conditionalFormatting sqref="AF21:AF23">
    <cfRule type="containsText" dxfId="1024" priority="124" operator="containsText" text="NO OK">
      <formula>NOT(ISERROR(SEARCH("NO OK",AF21)))</formula>
    </cfRule>
  </conditionalFormatting>
  <conditionalFormatting sqref="AF6:AF7">
    <cfRule type="containsText" dxfId="1023" priority="123" operator="containsText" text="NO CUMPLE">
      <formula>NOT(ISERROR(SEARCH("NO CUMPLE",AF6)))</formula>
    </cfRule>
  </conditionalFormatting>
  <conditionalFormatting sqref="AF17">
    <cfRule type="containsText" dxfId="1022" priority="121" operator="containsText" text="NO OK">
      <formula>NOT(ISERROR(SEARCH("NO OK",AF17)))</formula>
    </cfRule>
  </conditionalFormatting>
  <conditionalFormatting sqref="AF13">
    <cfRule type="containsText" dxfId="1021" priority="120" operator="containsText" text="NO OK">
      <formula>NOT(ISERROR(SEARCH("NO OK",AF13)))</formula>
    </cfRule>
  </conditionalFormatting>
  <conditionalFormatting sqref="AE26">
    <cfRule type="cellIs" dxfId="1020" priority="118" operator="equal">
      <formula>"HABIL"</formula>
    </cfRule>
    <cfRule type="cellIs" dxfId="1019" priority="119" operator="equal">
      <formula>"NO HABIL"</formula>
    </cfRule>
  </conditionalFormatting>
  <conditionalFormatting sqref="AJ9">
    <cfRule type="containsText" dxfId="1018" priority="108" operator="containsText" text="NO OK">
      <formula>NOT(ISERROR(SEARCH("NO OK",AJ9)))</formula>
    </cfRule>
  </conditionalFormatting>
  <conditionalFormatting sqref="AJ18">
    <cfRule type="containsText" dxfId="1017" priority="113" operator="containsText" text="NO OK">
      <formula>NOT(ISERROR(SEARCH("NO OK",AJ18)))</formula>
    </cfRule>
  </conditionalFormatting>
  <conditionalFormatting sqref="AJ14">
    <cfRule type="containsText" dxfId="1016" priority="116" operator="containsText" text="NO OK">
      <formula>NOT(ISERROR(SEARCH("NO OK",AJ14)))</formula>
    </cfRule>
  </conditionalFormatting>
  <conditionalFormatting sqref="AJ21:AJ23">
    <cfRule type="containsText" dxfId="1015" priority="115" operator="containsText" text="NO OK">
      <formula>NOT(ISERROR(SEARCH("NO OK",AJ21)))</formula>
    </cfRule>
  </conditionalFormatting>
  <conditionalFormatting sqref="AJ6:AJ7">
    <cfRule type="containsText" dxfId="1014" priority="114" operator="containsText" text="NO CUMPLE">
      <formula>NOT(ISERROR(SEARCH("NO CUMPLE",AJ6)))</formula>
    </cfRule>
  </conditionalFormatting>
  <conditionalFormatting sqref="AJ17">
    <cfRule type="containsText" dxfId="1013" priority="112" operator="containsText" text="NO OK">
      <formula>NOT(ISERROR(SEARCH("NO OK",AJ17)))</formula>
    </cfRule>
  </conditionalFormatting>
  <conditionalFormatting sqref="AJ13">
    <cfRule type="containsText" dxfId="1012" priority="111" operator="containsText" text="NO OK">
      <formula>NOT(ISERROR(SEARCH("NO OK",AJ13)))</formula>
    </cfRule>
  </conditionalFormatting>
  <conditionalFormatting sqref="AI26">
    <cfRule type="cellIs" dxfId="1011" priority="109" operator="equal">
      <formula>"HABIL"</formula>
    </cfRule>
    <cfRule type="cellIs" dxfId="1010" priority="110" operator="equal">
      <formula>"NO HABIL"</formula>
    </cfRule>
  </conditionalFormatting>
  <conditionalFormatting sqref="AN9">
    <cfRule type="containsText" dxfId="1009" priority="99" operator="containsText" text="NO OK">
      <formula>NOT(ISERROR(SEARCH("NO OK",AN9)))</formula>
    </cfRule>
  </conditionalFormatting>
  <conditionalFormatting sqref="AN18">
    <cfRule type="containsText" dxfId="1008" priority="104" operator="containsText" text="NO OK">
      <formula>NOT(ISERROR(SEARCH("NO OK",AN18)))</formula>
    </cfRule>
  </conditionalFormatting>
  <conditionalFormatting sqref="AN14">
    <cfRule type="containsText" dxfId="1007" priority="107" operator="containsText" text="NO OK">
      <formula>NOT(ISERROR(SEARCH("NO OK",AN14)))</formula>
    </cfRule>
  </conditionalFormatting>
  <conditionalFormatting sqref="AN21:AN23">
    <cfRule type="containsText" dxfId="1006" priority="106" operator="containsText" text="NO OK">
      <formula>NOT(ISERROR(SEARCH("NO OK",AN21)))</formula>
    </cfRule>
  </conditionalFormatting>
  <conditionalFormatting sqref="AN6:AN7">
    <cfRule type="containsText" dxfId="1005" priority="105" operator="containsText" text="NO CUMPLE">
      <formula>NOT(ISERROR(SEARCH("NO CUMPLE",AN6)))</formula>
    </cfRule>
  </conditionalFormatting>
  <conditionalFormatting sqref="AN17">
    <cfRule type="containsText" dxfId="1004" priority="103" operator="containsText" text="NO OK">
      <formula>NOT(ISERROR(SEARCH("NO OK",AN17)))</formula>
    </cfRule>
  </conditionalFormatting>
  <conditionalFormatting sqref="AN13">
    <cfRule type="containsText" dxfId="1003" priority="102" operator="containsText" text="NO OK">
      <formula>NOT(ISERROR(SEARCH("NO OK",AN13)))</formula>
    </cfRule>
  </conditionalFormatting>
  <conditionalFormatting sqref="AM26">
    <cfRule type="cellIs" dxfId="1002" priority="100" operator="equal">
      <formula>"HABIL"</formula>
    </cfRule>
    <cfRule type="cellIs" dxfId="1001" priority="101" operator="equal">
      <formula>"NO HABIL"</formula>
    </cfRule>
  </conditionalFormatting>
  <conditionalFormatting sqref="AR9">
    <cfRule type="containsText" dxfId="1000" priority="90" operator="containsText" text="NO OK">
      <formula>NOT(ISERROR(SEARCH("NO OK",AR9)))</formula>
    </cfRule>
  </conditionalFormatting>
  <conditionalFormatting sqref="AR21:AR23">
    <cfRule type="containsText" dxfId="999" priority="97" operator="containsText" text="NO OK">
      <formula>NOT(ISERROR(SEARCH("NO OK",AR21)))</formula>
    </cfRule>
  </conditionalFormatting>
  <conditionalFormatting sqref="AR6:AR7">
    <cfRule type="containsText" dxfId="998" priority="96" operator="containsText" text="NO CUMPLE">
      <formula>NOT(ISERROR(SEARCH("NO CUMPLE",AR6)))</formula>
    </cfRule>
  </conditionalFormatting>
  <conditionalFormatting sqref="AR17">
    <cfRule type="containsText" dxfId="997" priority="94" operator="containsText" text="NO OK">
      <formula>NOT(ISERROR(SEARCH("NO OK",AR17)))</formula>
    </cfRule>
  </conditionalFormatting>
  <conditionalFormatting sqref="AR13">
    <cfRule type="containsText" dxfId="996" priority="93" operator="containsText" text="NO OK">
      <formula>NOT(ISERROR(SEARCH("NO OK",AR13)))</formula>
    </cfRule>
  </conditionalFormatting>
  <conditionalFormatting sqref="AQ26">
    <cfRule type="cellIs" dxfId="995" priority="91" operator="equal">
      <formula>"HABIL"</formula>
    </cfRule>
    <cfRule type="cellIs" dxfId="994" priority="92" operator="equal">
      <formula>"NO HABIL"</formula>
    </cfRule>
  </conditionalFormatting>
  <conditionalFormatting sqref="AR18">
    <cfRule type="containsText" dxfId="993" priority="89" operator="containsText" text="NO OK">
      <formula>NOT(ISERROR(SEARCH("NO OK",AR18)))</formula>
    </cfRule>
  </conditionalFormatting>
  <conditionalFormatting sqref="AR14">
    <cfRule type="containsText" dxfId="992" priority="88" operator="containsText" text="NO OK">
      <formula>NOT(ISERROR(SEARCH("NO OK",AR14)))</formula>
    </cfRule>
  </conditionalFormatting>
  <conditionalFormatting sqref="AR10">
    <cfRule type="containsText" dxfId="991" priority="87" operator="containsText" text="NO OK">
      <formula>NOT(ISERROR(SEARCH("NO OK",AR10)))</formula>
    </cfRule>
  </conditionalFormatting>
  <conditionalFormatting sqref="AV21:AV23">
    <cfRule type="containsText" dxfId="990" priority="86" operator="containsText" text="NO OK">
      <formula>NOT(ISERROR(SEARCH("NO OK",AV21)))</formula>
    </cfRule>
  </conditionalFormatting>
  <conditionalFormatting sqref="AV6:AV7">
    <cfRule type="containsText" dxfId="989" priority="85" operator="containsText" text="NO CUMPLE">
      <formula>NOT(ISERROR(SEARCH("NO CUMPLE",AV6)))</formula>
    </cfRule>
  </conditionalFormatting>
  <conditionalFormatting sqref="AU26">
    <cfRule type="cellIs" dxfId="988" priority="81" operator="equal">
      <formula>"HABIL"</formula>
    </cfRule>
    <cfRule type="cellIs" dxfId="987" priority="82" operator="equal">
      <formula>"NO HABIL"</formula>
    </cfRule>
  </conditionalFormatting>
  <conditionalFormatting sqref="AV18">
    <cfRule type="containsText" dxfId="986" priority="79" operator="containsText" text="NO OK">
      <formula>NOT(ISERROR(SEARCH("NO OK",AV18)))</formula>
    </cfRule>
  </conditionalFormatting>
  <conditionalFormatting sqref="AV14">
    <cfRule type="containsText" dxfId="985" priority="78" operator="containsText" text="NO OK">
      <formula>NOT(ISERROR(SEARCH("NO OK",AV14)))</formula>
    </cfRule>
  </conditionalFormatting>
  <conditionalFormatting sqref="AV10">
    <cfRule type="containsText" dxfId="984" priority="77" operator="containsText" text="NO OK">
      <formula>NOT(ISERROR(SEARCH("NO OK",AV10)))</formula>
    </cfRule>
  </conditionalFormatting>
  <conditionalFormatting sqref="AZ18">
    <cfRule type="containsText" dxfId="983" priority="69" operator="containsText" text="NO OK">
      <formula>NOT(ISERROR(SEARCH("NO OK",AZ18)))</formula>
    </cfRule>
  </conditionalFormatting>
  <conditionalFormatting sqref="AZ21:AZ23">
    <cfRule type="containsText" dxfId="982" priority="76" operator="containsText" text="NO OK">
      <formula>NOT(ISERROR(SEARCH("NO OK",AZ21)))</formula>
    </cfRule>
  </conditionalFormatting>
  <conditionalFormatting sqref="AZ6:AZ7">
    <cfRule type="containsText" dxfId="981" priority="75" operator="containsText" text="NO CUMPLE">
      <formula>NOT(ISERROR(SEARCH("NO CUMPLE",AZ6)))</formula>
    </cfRule>
  </conditionalFormatting>
  <conditionalFormatting sqref="AY26">
    <cfRule type="cellIs" dxfId="980" priority="71" operator="equal">
      <formula>"HABIL"</formula>
    </cfRule>
    <cfRule type="cellIs" dxfId="979" priority="72" operator="equal">
      <formula>"NO HABIL"</formula>
    </cfRule>
  </conditionalFormatting>
  <conditionalFormatting sqref="BD18">
    <cfRule type="containsText" dxfId="978" priority="59" operator="containsText" text="NO OK">
      <formula>NOT(ISERROR(SEARCH("NO OK",BD18)))</formula>
    </cfRule>
  </conditionalFormatting>
  <conditionalFormatting sqref="AZ14">
    <cfRule type="containsText" dxfId="977" priority="68" operator="containsText" text="NO OK">
      <formula>NOT(ISERROR(SEARCH("NO OK",AZ14)))</formula>
    </cfRule>
  </conditionalFormatting>
  <conditionalFormatting sqref="AZ10">
    <cfRule type="containsText" dxfId="976" priority="67" operator="containsText" text="NO OK">
      <formula>NOT(ISERROR(SEARCH("NO OK",AZ10)))</formula>
    </cfRule>
  </conditionalFormatting>
  <conditionalFormatting sqref="AZ17">
    <cfRule type="containsText" dxfId="975" priority="66" operator="containsText" text="NO OK">
      <formula>NOT(ISERROR(SEARCH("NO OK",AZ17)))</formula>
    </cfRule>
  </conditionalFormatting>
  <conditionalFormatting sqref="AZ13">
    <cfRule type="containsText" dxfId="974" priority="65" operator="containsText" text="NO OK">
      <formula>NOT(ISERROR(SEARCH("NO OK",AZ13)))</formula>
    </cfRule>
  </conditionalFormatting>
  <conditionalFormatting sqref="AZ9">
    <cfRule type="containsText" dxfId="973" priority="64" operator="containsText" text="NO OK">
      <formula>NOT(ISERROR(SEARCH("NO OK",AZ9)))</formula>
    </cfRule>
  </conditionalFormatting>
  <conditionalFormatting sqref="BH18">
    <cfRule type="containsText" dxfId="972" priority="49" operator="containsText" text="NO OK">
      <formula>NOT(ISERROR(SEARCH("NO OK",BH18)))</formula>
    </cfRule>
  </conditionalFormatting>
  <conditionalFormatting sqref="BD21:BD23">
    <cfRule type="containsText" dxfId="971" priority="63" operator="containsText" text="NO OK">
      <formula>NOT(ISERROR(SEARCH("NO OK",BD21)))</formula>
    </cfRule>
  </conditionalFormatting>
  <conditionalFormatting sqref="BD6:BD7">
    <cfRule type="containsText" dxfId="970" priority="62" operator="containsText" text="NO CUMPLE">
      <formula>NOT(ISERROR(SEARCH("NO CUMPLE",BD6)))</formula>
    </cfRule>
  </conditionalFormatting>
  <conditionalFormatting sqref="BC26">
    <cfRule type="cellIs" dxfId="969" priority="60" operator="equal">
      <formula>"HABIL"</formula>
    </cfRule>
    <cfRule type="cellIs" dxfId="968" priority="61" operator="equal">
      <formula>"NO HABIL"</formula>
    </cfRule>
  </conditionalFormatting>
  <conditionalFormatting sqref="BD14">
    <cfRule type="containsText" dxfId="967" priority="58" operator="containsText" text="NO OK">
      <formula>NOT(ISERROR(SEARCH("NO OK",BD14)))</formula>
    </cfRule>
  </conditionalFormatting>
  <conditionalFormatting sqref="BD10">
    <cfRule type="containsText" dxfId="966" priority="57" operator="containsText" text="NO OK">
      <formula>NOT(ISERROR(SEARCH("NO OK",BD10)))</formula>
    </cfRule>
  </conditionalFormatting>
  <conditionalFormatting sqref="BD17">
    <cfRule type="containsText" dxfId="965" priority="56" operator="containsText" text="NO OK">
      <formula>NOT(ISERROR(SEARCH("NO OK",BD17)))</formula>
    </cfRule>
  </conditionalFormatting>
  <conditionalFormatting sqref="BD13">
    <cfRule type="containsText" dxfId="964" priority="55" operator="containsText" text="NO OK">
      <formula>NOT(ISERROR(SEARCH("NO OK",BD13)))</formula>
    </cfRule>
  </conditionalFormatting>
  <conditionalFormatting sqref="BD9">
    <cfRule type="containsText" dxfId="963" priority="54" operator="containsText" text="NO OK">
      <formula>NOT(ISERROR(SEARCH("NO OK",BD9)))</formula>
    </cfRule>
  </conditionalFormatting>
  <conditionalFormatting sqref="BL18">
    <cfRule type="containsText" dxfId="962" priority="39" operator="containsText" text="NO OK">
      <formula>NOT(ISERROR(SEARCH("NO OK",BL18)))</formula>
    </cfRule>
  </conditionalFormatting>
  <conditionalFormatting sqref="BH21:BH23">
    <cfRule type="containsText" dxfId="961" priority="53" operator="containsText" text="NO OK">
      <formula>NOT(ISERROR(SEARCH("NO OK",BH21)))</formula>
    </cfRule>
  </conditionalFormatting>
  <conditionalFormatting sqref="BH6:BH7">
    <cfRule type="containsText" dxfId="960" priority="52" operator="containsText" text="NO CUMPLE">
      <formula>NOT(ISERROR(SEARCH("NO CUMPLE",BH6)))</formula>
    </cfRule>
  </conditionalFormatting>
  <conditionalFormatting sqref="BG26">
    <cfRule type="cellIs" dxfId="959" priority="50" operator="equal">
      <formula>"HABIL"</formula>
    </cfRule>
    <cfRule type="cellIs" dxfId="958" priority="51" operator="equal">
      <formula>"NO HABIL"</formula>
    </cfRule>
  </conditionalFormatting>
  <conditionalFormatting sqref="BH14">
    <cfRule type="containsText" dxfId="957" priority="48" operator="containsText" text="NO OK">
      <formula>NOT(ISERROR(SEARCH("NO OK",BH14)))</formula>
    </cfRule>
  </conditionalFormatting>
  <conditionalFormatting sqref="BH10">
    <cfRule type="containsText" dxfId="956" priority="47" operator="containsText" text="NO OK">
      <formula>NOT(ISERROR(SEARCH("NO OK",BH10)))</formula>
    </cfRule>
  </conditionalFormatting>
  <conditionalFormatting sqref="BH17">
    <cfRule type="containsText" dxfId="955" priority="46" operator="containsText" text="NO OK">
      <formula>NOT(ISERROR(SEARCH("NO OK",BH17)))</formula>
    </cfRule>
  </conditionalFormatting>
  <conditionalFormatting sqref="BH13">
    <cfRule type="containsText" dxfId="954" priority="45" operator="containsText" text="NO OK">
      <formula>NOT(ISERROR(SEARCH("NO OK",BH13)))</formula>
    </cfRule>
  </conditionalFormatting>
  <conditionalFormatting sqref="BH9">
    <cfRule type="containsText" dxfId="953" priority="44" operator="containsText" text="NO OK">
      <formula>NOT(ISERROR(SEARCH("NO OK",BH9)))</formula>
    </cfRule>
  </conditionalFormatting>
  <conditionalFormatting sqref="BL21:BL23">
    <cfRule type="containsText" dxfId="952" priority="43" operator="containsText" text="NO OK">
      <formula>NOT(ISERROR(SEARCH("NO OK",BL21)))</formula>
    </cfRule>
  </conditionalFormatting>
  <conditionalFormatting sqref="BL6:BL7">
    <cfRule type="containsText" dxfId="951" priority="42" operator="containsText" text="NO CUMPLE">
      <formula>NOT(ISERROR(SEARCH("NO CUMPLE",BL6)))</formula>
    </cfRule>
  </conditionalFormatting>
  <conditionalFormatting sqref="BK26">
    <cfRule type="cellIs" dxfId="950" priority="40" operator="equal">
      <formula>"HABIL"</formula>
    </cfRule>
    <cfRule type="cellIs" dxfId="949" priority="41" operator="equal">
      <formula>"NO HABIL"</formula>
    </cfRule>
  </conditionalFormatting>
  <conditionalFormatting sqref="BL14">
    <cfRule type="containsText" dxfId="948" priority="38" operator="containsText" text="NO OK">
      <formula>NOT(ISERROR(SEARCH("NO OK",BL14)))</formula>
    </cfRule>
  </conditionalFormatting>
  <conditionalFormatting sqref="BL10">
    <cfRule type="containsText" dxfId="947" priority="37" operator="containsText" text="NO OK">
      <formula>NOT(ISERROR(SEARCH("NO OK",BL10)))</formula>
    </cfRule>
  </conditionalFormatting>
  <conditionalFormatting sqref="BL17">
    <cfRule type="containsText" dxfId="946" priority="36" operator="containsText" text="NO OK">
      <formula>NOT(ISERROR(SEARCH("NO OK",BL17)))</formula>
    </cfRule>
  </conditionalFormatting>
  <conditionalFormatting sqref="BL13">
    <cfRule type="containsText" dxfId="945" priority="35" operator="containsText" text="NO OK">
      <formula>NOT(ISERROR(SEARCH("NO OK",BL13)))</formula>
    </cfRule>
  </conditionalFormatting>
  <conditionalFormatting sqref="BL9">
    <cfRule type="containsText" dxfId="944" priority="34" operator="containsText" text="NO OK">
      <formula>NOT(ISERROR(SEARCH("NO OK",BL9)))</formula>
    </cfRule>
  </conditionalFormatting>
  <conditionalFormatting sqref="H18 H14">
    <cfRule type="cellIs" dxfId="943" priority="33" operator="equal">
      <formula>"NO OK"</formula>
    </cfRule>
  </conditionalFormatting>
  <conditionalFormatting sqref="H21:H23">
    <cfRule type="containsText" dxfId="942" priority="32" operator="containsText" text="NO OK">
      <formula>NOT(ISERROR(SEARCH("NO OK",H21)))</formula>
    </cfRule>
  </conditionalFormatting>
  <conditionalFormatting sqref="H6:H7">
    <cfRule type="cellIs" dxfId="941" priority="31" operator="equal">
      <formula>"NO CUMPLE"</formula>
    </cfRule>
  </conditionalFormatting>
  <conditionalFormatting sqref="G26">
    <cfRule type="cellIs" dxfId="940" priority="29" operator="equal">
      <formula>"HABIL"</formula>
    </cfRule>
    <cfRule type="cellIs" dxfId="939" priority="30" operator="equal">
      <formula>"NO HABIL"</formula>
    </cfRule>
  </conditionalFormatting>
  <conditionalFormatting sqref="H10">
    <cfRule type="cellIs" dxfId="938" priority="28" operator="equal">
      <formula>"NO OK"</formula>
    </cfRule>
  </conditionalFormatting>
  <conditionalFormatting sqref="L18 L14">
    <cfRule type="cellIs" dxfId="937" priority="27" operator="equal">
      <formula>"NO OK"</formula>
    </cfRule>
  </conditionalFormatting>
  <conditionalFormatting sqref="L21:L24">
    <cfRule type="containsText" dxfId="936" priority="26" operator="containsText" text="NO OK">
      <formula>NOT(ISERROR(SEARCH("NO OK",L21)))</formula>
    </cfRule>
  </conditionalFormatting>
  <conditionalFormatting sqref="L6:L7">
    <cfRule type="cellIs" dxfId="935" priority="25" operator="equal">
      <formula>"NO CUMPLE"</formula>
    </cfRule>
  </conditionalFormatting>
  <conditionalFormatting sqref="K26">
    <cfRule type="cellIs" dxfId="934" priority="23" operator="equal">
      <formula>"HABIL"</formula>
    </cfRule>
    <cfRule type="cellIs" dxfId="933" priority="24" operator="equal">
      <formula>"NO HABIL"</formula>
    </cfRule>
  </conditionalFormatting>
  <conditionalFormatting sqref="L10">
    <cfRule type="cellIs" dxfId="932" priority="22" operator="equal">
      <formula>"NO OK"</formula>
    </cfRule>
  </conditionalFormatting>
  <conditionalFormatting sqref="L15">
    <cfRule type="cellIs" dxfId="931" priority="21" operator="equal">
      <formula>"NO OK"</formula>
    </cfRule>
  </conditionalFormatting>
  <conditionalFormatting sqref="L11">
    <cfRule type="cellIs" dxfId="930" priority="20" operator="equal">
      <formula>"NO OK"</formula>
    </cfRule>
  </conditionalFormatting>
  <conditionalFormatting sqref="L19">
    <cfRule type="cellIs" dxfId="929" priority="19" operator="equal">
      <formula>"NO OK"</formula>
    </cfRule>
  </conditionalFormatting>
  <conditionalFormatting sqref="P24">
    <cfRule type="containsText" dxfId="928" priority="18" operator="containsText" text="NO OK">
      <formula>NOT(ISERROR(SEARCH("NO OK",P24)))</formula>
    </cfRule>
  </conditionalFormatting>
  <conditionalFormatting sqref="T24">
    <cfRule type="containsText" dxfId="927" priority="17" operator="containsText" text="NO OK">
      <formula>NOT(ISERROR(SEARCH("NO OK",T24)))</formula>
    </cfRule>
  </conditionalFormatting>
  <conditionalFormatting sqref="X24">
    <cfRule type="containsText" dxfId="926" priority="16" operator="containsText" text="NO OK">
      <formula>NOT(ISERROR(SEARCH("NO OK",X24)))</formula>
    </cfRule>
  </conditionalFormatting>
  <conditionalFormatting sqref="AB24">
    <cfRule type="containsText" dxfId="925" priority="15" operator="containsText" text="NO OK">
      <formula>NOT(ISERROR(SEARCH("NO OK",AB24)))</formula>
    </cfRule>
  </conditionalFormatting>
  <conditionalFormatting sqref="AF24">
    <cfRule type="containsText" dxfId="924" priority="14" operator="containsText" text="NO OK">
      <formula>NOT(ISERROR(SEARCH("NO OK",AF24)))</formula>
    </cfRule>
  </conditionalFormatting>
  <conditionalFormatting sqref="AJ24">
    <cfRule type="containsText" dxfId="923" priority="13" operator="containsText" text="NO OK">
      <formula>NOT(ISERROR(SEARCH("NO OK",AJ24)))</formula>
    </cfRule>
  </conditionalFormatting>
  <conditionalFormatting sqref="AN24">
    <cfRule type="containsText" dxfId="922" priority="12" operator="containsText" text="NO OK">
      <formula>NOT(ISERROR(SEARCH("NO OK",AN24)))</formula>
    </cfRule>
  </conditionalFormatting>
  <conditionalFormatting sqref="AR24">
    <cfRule type="containsText" dxfId="921" priority="11" operator="containsText" text="NO OK">
      <formula>NOT(ISERROR(SEARCH("NO OK",AR24)))</formula>
    </cfRule>
  </conditionalFormatting>
  <conditionalFormatting sqref="AV24">
    <cfRule type="containsText" dxfId="920" priority="10" operator="containsText" text="NO OK">
      <formula>NOT(ISERROR(SEARCH("NO OK",AV24)))</formula>
    </cfRule>
  </conditionalFormatting>
  <conditionalFormatting sqref="AZ24">
    <cfRule type="containsText" dxfId="919" priority="9" operator="containsText" text="NO OK">
      <formula>NOT(ISERROR(SEARCH("NO OK",AZ24)))</formula>
    </cfRule>
  </conditionalFormatting>
  <conditionalFormatting sqref="BD24">
    <cfRule type="containsText" dxfId="918" priority="8" operator="containsText" text="NO OK">
      <formula>NOT(ISERROR(SEARCH("NO OK",BD24)))</formula>
    </cfRule>
  </conditionalFormatting>
  <conditionalFormatting sqref="BH24">
    <cfRule type="containsText" dxfId="917" priority="7" operator="containsText" text="NO OK">
      <formula>NOT(ISERROR(SEARCH("NO OK",BH24)))</formula>
    </cfRule>
  </conditionalFormatting>
  <conditionalFormatting sqref="BL24">
    <cfRule type="containsText" dxfId="916" priority="6" operator="containsText" text="NO OK">
      <formula>NOT(ISERROR(SEARCH("NO OK",BL24)))</formula>
    </cfRule>
  </conditionalFormatting>
  <conditionalFormatting sqref="H24">
    <cfRule type="containsText" dxfId="915" priority="5" operator="containsText" text="NO OK">
      <formula>NOT(ISERROR(SEARCH("NO OK",H24)))</formula>
    </cfRule>
  </conditionalFormatting>
  <conditionalFormatting sqref="AV9">
    <cfRule type="containsText" dxfId="914" priority="3" operator="containsText" text="NO OK">
      <formula>NOT(ISERROR(SEARCH("NO OK",AV9)))</formula>
    </cfRule>
  </conditionalFormatting>
  <conditionalFormatting sqref="AV13">
    <cfRule type="containsText" dxfId="913" priority="2" operator="containsText" text="NO OK">
      <formula>NOT(ISERROR(SEARCH("NO OK",AV13)))</formula>
    </cfRule>
  </conditionalFormatting>
  <conditionalFormatting sqref="AV17">
    <cfRule type="containsText" dxfId="912" priority="1" operator="containsText" text="NO OK">
      <formula>NOT(ISERROR(SEARCH("NO OK",AV17)))</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view="pageBreakPreview" topLeftCell="A9" zoomScale="80" zoomScaleNormal="80" zoomScaleSheetLayoutView="80" workbookViewId="0">
      <pane xSplit="4" ySplit="4" topLeftCell="E13" activePane="bottomRight" state="frozen"/>
      <selection activeCell="A9" sqref="A9"/>
      <selection pane="topRight" activeCell="E9" sqref="E9"/>
      <selection pane="bottomLeft" activeCell="A13" sqref="A13"/>
      <selection pane="bottomRight" activeCell="AK13" sqref="AK13"/>
    </sheetView>
  </sheetViews>
  <sheetFormatPr baseColWidth="10" defaultRowHeight="12.75" x14ac:dyDescent="0.2"/>
  <cols>
    <col min="1" max="1" width="11.42578125" style="196"/>
    <col min="2" max="2" width="24.7109375" style="196" customWidth="1"/>
    <col min="3" max="3" width="13.7109375" style="196" customWidth="1"/>
    <col min="4" max="4" width="10.7109375" style="196" customWidth="1"/>
    <col min="5" max="5" width="13.7109375" style="196" customWidth="1"/>
    <col min="6" max="6" width="10.7109375" style="196" customWidth="1"/>
    <col min="7" max="7" width="13.7109375" style="196" customWidth="1"/>
    <col min="8" max="8" width="10.7109375" style="196" customWidth="1"/>
    <col min="9" max="9" width="13.7109375" style="196" customWidth="1"/>
    <col min="10" max="10" width="10.7109375" style="196" customWidth="1"/>
    <col min="11" max="11" width="13.7109375" style="196" customWidth="1"/>
    <col min="12" max="12" width="10.7109375" style="196" customWidth="1"/>
    <col min="13" max="13" width="13.7109375" style="196" customWidth="1"/>
    <col min="14" max="14" width="10.7109375" style="196" customWidth="1"/>
    <col min="15" max="15" width="13.7109375" style="196" customWidth="1"/>
    <col min="16" max="16" width="10.7109375" style="196" customWidth="1"/>
    <col min="17" max="17" width="13.7109375" style="196" customWidth="1"/>
    <col min="18" max="18" width="10.7109375" style="196" customWidth="1"/>
    <col min="19" max="19" width="13.7109375" style="196" customWidth="1"/>
    <col min="20" max="20" width="10.7109375" style="196" customWidth="1"/>
    <col min="21" max="21" width="13.7109375" style="196" customWidth="1"/>
    <col min="22" max="22" width="10.7109375" style="196" customWidth="1"/>
    <col min="23" max="23" width="13.7109375" style="196" customWidth="1"/>
    <col min="24" max="24" width="10.7109375" style="196" customWidth="1"/>
    <col min="25" max="25" width="13.7109375" style="196" customWidth="1"/>
    <col min="26" max="26" width="10.7109375" style="196" customWidth="1"/>
    <col min="27" max="27" width="13.7109375" style="196" customWidth="1"/>
    <col min="28" max="28" width="10.7109375" style="196" customWidth="1"/>
    <col min="29" max="29" width="13.7109375" style="196" customWidth="1"/>
    <col min="30" max="30" width="10.7109375" style="196" customWidth="1"/>
    <col min="31" max="31" width="13.7109375" style="196" customWidth="1"/>
    <col min="32" max="32" width="10.7109375" style="196" customWidth="1"/>
    <col min="33" max="33" width="13.7109375" style="196" customWidth="1"/>
    <col min="34" max="34" width="10.7109375" style="196" customWidth="1"/>
    <col min="35" max="35" width="13.7109375" style="196" customWidth="1"/>
    <col min="36" max="36" width="10.7109375" style="196" customWidth="1"/>
    <col min="37" max="37" width="13.7109375" style="196" customWidth="1"/>
    <col min="38" max="38" width="10.7109375" style="196" customWidth="1"/>
    <col min="39" max="39" width="13.7109375" style="273" customWidth="1"/>
    <col min="40" max="40" width="10.7109375" style="273" customWidth="1"/>
    <col min="41" max="16384" width="11.42578125" style="196"/>
  </cols>
  <sheetData>
    <row r="1" spans="1:40" ht="19.5" customHeight="1" x14ac:dyDescent="0.2">
      <c r="B1" s="239"/>
      <c r="D1" s="239"/>
      <c r="E1" s="357" t="s">
        <v>637</v>
      </c>
      <c r="F1" s="357"/>
      <c r="G1" s="357"/>
      <c r="H1" s="357"/>
      <c r="I1" s="357"/>
      <c r="J1" s="357"/>
      <c r="K1" s="357"/>
      <c r="L1" s="357"/>
      <c r="M1" s="357"/>
      <c r="N1" s="357"/>
      <c r="Q1" s="357" t="s">
        <v>637</v>
      </c>
      <c r="R1" s="357"/>
      <c r="S1" s="357"/>
      <c r="T1" s="357"/>
      <c r="U1" s="357"/>
      <c r="V1" s="357"/>
      <c r="W1" s="357"/>
      <c r="X1" s="357"/>
      <c r="Y1" s="357"/>
      <c r="Z1" s="357"/>
      <c r="AC1" s="357" t="s">
        <v>637</v>
      </c>
      <c r="AD1" s="275"/>
      <c r="AE1" s="275"/>
      <c r="AF1" s="275"/>
      <c r="AG1" s="275"/>
      <c r="AH1" s="275"/>
      <c r="AI1" s="275"/>
      <c r="AJ1" s="275"/>
      <c r="AK1" s="275"/>
      <c r="AL1" s="275"/>
      <c r="AM1" s="275"/>
      <c r="AN1" s="275"/>
    </row>
    <row r="2" spans="1:40" ht="19.5" customHeight="1" x14ac:dyDescent="0.2">
      <c r="B2" s="239"/>
      <c r="D2" s="239"/>
      <c r="E2" s="357" t="s">
        <v>638</v>
      </c>
      <c r="F2" s="357"/>
      <c r="G2" s="357"/>
      <c r="H2" s="357"/>
      <c r="I2" s="357"/>
      <c r="J2" s="357"/>
      <c r="K2" s="357"/>
      <c r="L2" s="357"/>
      <c r="M2" s="357"/>
      <c r="N2" s="357"/>
      <c r="Q2" s="357" t="s">
        <v>638</v>
      </c>
      <c r="R2" s="357"/>
      <c r="S2" s="357"/>
      <c r="T2" s="357"/>
      <c r="U2" s="357"/>
      <c r="V2" s="357"/>
      <c r="W2" s="357"/>
      <c r="X2" s="357"/>
      <c r="Y2" s="357"/>
      <c r="Z2" s="357"/>
      <c r="AC2" s="357" t="s">
        <v>638</v>
      </c>
      <c r="AD2" s="275"/>
      <c r="AE2" s="275"/>
      <c r="AF2" s="275"/>
      <c r="AG2" s="275"/>
      <c r="AH2" s="275"/>
      <c r="AI2" s="275"/>
      <c r="AJ2" s="275"/>
      <c r="AK2" s="275"/>
      <c r="AL2" s="275"/>
      <c r="AM2" s="275"/>
      <c r="AN2" s="275"/>
    </row>
    <row r="3" spans="1:40" x14ac:dyDescent="0.2">
      <c r="E3" s="364"/>
      <c r="F3" s="364"/>
      <c r="G3" s="364"/>
      <c r="H3" s="364"/>
      <c r="I3" s="364"/>
      <c r="J3" s="364"/>
      <c r="K3" s="364"/>
      <c r="L3" s="364"/>
      <c r="M3" s="364"/>
      <c r="N3" s="364"/>
      <c r="Q3" s="364"/>
      <c r="R3" s="364"/>
      <c r="S3" s="364"/>
      <c r="T3" s="364"/>
      <c r="U3" s="364"/>
      <c r="V3" s="364"/>
      <c r="W3" s="364"/>
      <c r="X3" s="364"/>
      <c r="Y3" s="364"/>
      <c r="Z3" s="364"/>
      <c r="AC3" s="364"/>
      <c r="AD3" s="363"/>
      <c r="AE3" s="363"/>
      <c r="AF3" s="363"/>
      <c r="AG3" s="363"/>
      <c r="AH3" s="363"/>
      <c r="AI3" s="363"/>
      <c r="AJ3" s="363"/>
      <c r="AK3" s="363"/>
      <c r="AL3" s="363"/>
      <c r="AM3" s="363"/>
      <c r="AN3" s="363"/>
    </row>
    <row r="4" spans="1:40" ht="15.75" customHeight="1" x14ac:dyDescent="0.2">
      <c r="B4" s="240"/>
      <c r="D4" s="240"/>
      <c r="E4" s="360" t="s">
        <v>65</v>
      </c>
      <c r="F4" s="360"/>
      <c r="G4" s="360"/>
      <c r="H4" s="360"/>
      <c r="I4" s="360"/>
      <c r="J4" s="360"/>
      <c r="K4" s="360"/>
      <c r="L4" s="360"/>
      <c r="M4" s="360"/>
      <c r="N4" s="360"/>
      <c r="Q4" s="360" t="s">
        <v>65</v>
      </c>
      <c r="R4" s="360"/>
      <c r="S4" s="360"/>
      <c r="T4" s="360"/>
      <c r="U4" s="360"/>
      <c r="V4" s="360"/>
      <c r="W4" s="360"/>
      <c r="X4" s="360"/>
      <c r="Y4" s="360"/>
      <c r="Z4" s="360"/>
      <c r="AC4" s="360" t="s">
        <v>65</v>
      </c>
      <c r="AD4" s="276"/>
      <c r="AE4" s="276"/>
      <c r="AF4" s="276"/>
      <c r="AG4" s="276"/>
      <c r="AH4" s="276"/>
      <c r="AI4" s="276"/>
      <c r="AJ4" s="276"/>
      <c r="AK4" s="276"/>
      <c r="AL4" s="276"/>
      <c r="AM4" s="276"/>
      <c r="AN4" s="276"/>
    </row>
    <row r="5" spans="1:40" ht="18.75" customHeight="1" x14ac:dyDescent="0.2">
      <c r="B5" s="241"/>
      <c r="D5" s="241"/>
      <c r="E5" s="361" t="s">
        <v>639</v>
      </c>
      <c r="F5" s="361"/>
      <c r="G5" s="361"/>
      <c r="H5" s="361"/>
      <c r="I5" s="361"/>
      <c r="J5" s="361"/>
      <c r="K5" s="361"/>
      <c r="L5" s="361"/>
      <c r="M5" s="361"/>
      <c r="N5" s="361"/>
      <c r="Q5" s="361" t="s">
        <v>639</v>
      </c>
      <c r="R5" s="361"/>
      <c r="S5" s="361"/>
      <c r="T5" s="361"/>
      <c r="U5" s="361"/>
      <c r="V5" s="361"/>
      <c r="W5" s="361"/>
      <c r="X5" s="361"/>
      <c r="Y5" s="361"/>
      <c r="Z5" s="361"/>
      <c r="AC5" s="361" t="s">
        <v>639</v>
      </c>
      <c r="AD5" s="277"/>
      <c r="AE5" s="277"/>
      <c r="AF5" s="277"/>
      <c r="AG5" s="277"/>
      <c r="AH5" s="277"/>
      <c r="AI5" s="277"/>
      <c r="AJ5" s="277"/>
      <c r="AK5" s="277"/>
      <c r="AL5" s="277"/>
      <c r="AM5" s="277"/>
      <c r="AN5" s="277"/>
    </row>
    <row r="6" spans="1:40" x14ac:dyDescent="0.2">
      <c r="E6" s="364"/>
      <c r="F6" s="364"/>
      <c r="G6" s="364"/>
      <c r="H6" s="364"/>
      <c r="I6" s="364"/>
      <c r="J6" s="364"/>
      <c r="K6" s="364"/>
      <c r="L6" s="364"/>
      <c r="M6" s="364"/>
      <c r="N6" s="364"/>
      <c r="Q6" s="364"/>
      <c r="R6" s="364"/>
      <c r="S6" s="364"/>
      <c r="T6" s="364"/>
      <c r="U6" s="364"/>
      <c r="V6" s="364"/>
      <c r="W6" s="364"/>
      <c r="X6" s="364"/>
      <c r="Y6" s="364"/>
      <c r="Z6" s="364"/>
      <c r="AC6" s="364"/>
      <c r="AD6" s="363"/>
      <c r="AE6" s="363"/>
      <c r="AF6" s="363"/>
      <c r="AG6" s="363"/>
      <c r="AH6" s="363"/>
      <c r="AI6" s="363"/>
      <c r="AJ6" s="363"/>
      <c r="AK6" s="363"/>
      <c r="AL6" s="363"/>
      <c r="AM6" s="363"/>
      <c r="AN6" s="363"/>
    </row>
    <row r="7" spans="1:40" ht="35.25" customHeight="1" x14ac:dyDescent="0.2">
      <c r="A7" s="245"/>
      <c r="B7" s="246"/>
      <c r="C7" s="245"/>
      <c r="D7" s="246"/>
      <c r="E7" s="365" t="s">
        <v>123</v>
      </c>
      <c r="F7" s="365"/>
      <c r="G7" s="365"/>
      <c r="H7" s="365"/>
      <c r="I7" s="365"/>
      <c r="J7" s="365"/>
      <c r="K7" s="365"/>
      <c r="L7" s="365"/>
      <c r="M7" s="365"/>
      <c r="N7" s="365"/>
      <c r="O7" s="246"/>
      <c r="P7" s="246"/>
      <c r="Q7" s="365" t="s">
        <v>123</v>
      </c>
      <c r="R7" s="365"/>
      <c r="S7" s="365"/>
      <c r="T7" s="365"/>
      <c r="U7" s="365"/>
      <c r="V7" s="365"/>
      <c r="W7" s="365"/>
      <c r="X7" s="365"/>
      <c r="Y7" s="365"/>
      <c r="Z7" s="365"/>
      <c r="AA7" s="245"/>
      <c r="AB7" s="245"/>
      <c r="AC7" s="365" t="s">
        <v>123</v>
      </c>
      <c r="AD7" s="274"/>
      <c r="AE7" s="274"/>
      <c r="AF7" s="274"/>
      <c r="AG7" s="274"/>
      <c r="AH7" s="274"/>
      <c r="AI7" s="274"/>
      <c r="AJ7" s="274"/>
      <c r="AK7" s="274"/>
      <c r="AL7" s="274"/>
      <c r="AM7" s="274"/>
      <c r="AN7" s="274"/>
    </row>
    <row r="8" spans="1:40" s="245" customFormat="1" x14ac:dyDescent="0.2">
      <c r="A8" s="243"/>
      <c r="B8" s="244"/>
      <c r="C8" s="244"/>
      <c r="D8" s="244"/>
      <c r="E8" s="244"/>
      <c r="F8" s="244"/>
      <c r="G8" s="244"/>
      <c r="H8" s="244"/>
      <c r="I8" s="244"/>
      <c r="J8" s="244"/>
      <c r="K8" s="244"/>
      <c r="L8" s="244"/>
      <c r="M8" s="244"/>
      <c r="N8" s="244"/>
      <c r="O8" s="244"/>
      <c r="P8" s="244"/>
      <c r="Q8" s="244"/>
      <c r="R8" s="244"/>
      <c r="S8" s="244"/>
      <c r="T8" s="244"/>
      <c r="U8" s="244"/>
      <c r="V8" s="244"/>
      <c r="W8" s="244"/>
      <c r="X8" s="244"/>
    </row>
    <row r="9" spans="1:40" x14ac:dyDescent="0.2">
      <c r="A9" s="197"/>
      <c r="B9" s="198"/>
      <c r="C9" s="641"/>
      <c r="D9" s="642"/>
      <c r="E9" s="641">
        <v>1</v>
      </c>
      <c r="F9" s="642"/>
      <c r="G9" s="641">
        <v>2</v>
      </c>
      <c r="H9" s="642"/>
      <c r="I9" s="639">
        <v>3</v>
      </c>
      <c r="J9" s="640"/>
      <c r="K9" s="639">
        <v>4</v>
      </c>
      <c r="L9" s="640"/>
      <c r="M9" s="639">
        <v>5</v>
      </c>
      <c r="N9" s="640"/>
      <c r="O9" s="639">
        <v>6</v>
      </c>
      <c r="P9" s="640"/>
      <c r="Q9" s="639">
        <v>7</v>
      </c>
      <c r="R9" s="640"/>
      <c r="S9" s="639">
        <v>8</v>
      </c>
      <c r="T9" s="640"/>
      <c r="U9" s="639">
        <v>9</v>
      </c>
      <c r="V9" s="640"/>
      <c r="W9" s="639">
        <v>10</v>
      </c>
      <c r="X9" s="640"/>
      <c r="Y9" s="639">
        <v>11</v>
      </c>
      <c r="Z9" s="640"/>
      <c r="AA9" s="639">
        <v>12</v>
      </c>
      <c r="AB9" s="640"/>
      <c r="AC9" s="639">
        <v>13</v>
      </c>
      <c r="AD9" s="640"/>
      <c r="AE9" s="639">
        <v>14</v>
      </c>
      <c r="AF9" s="640"/>
      <c r="AG9" s="639">
        <v>15</v>
      </c>
      <c r="AH9" s="640"/>
      <c r="AI9" s="639">
        <v>16</v>
      </c>
      <c r="AJ9" s="640"/>
      <c r="AK9" s="641"/>
      <c r="AL9" s="642"/>
      <c r="AM9" s="641"/>
      <c r="AN9" s="642"/>
    </row>
    <row r="10" spans="1:40" ht="62.25" customHeight="1" x14ac:dyDescent="0.2">
      <c r="A10" s="367" t="s">
        <v>640</v>
      </c>
      <c r="B10" s="369" t="s">
        <v>0</v>
      </c>
      <c r="C10" s="652" t="s">
        <v>641</v>
      </c>
      <c r="D10" s="653"/>
      <c r="E10" s="637" t="s">
        <v>141</v>
      </c>
      <c r="F10" s="638"/>
      <c r="G10" s="637" t="s">
        <v>142</v>
      </c>
      <c r="H10" s="638"/>
      <c r="I10" s="637" t="s">
        <v>143</v>
      </c>
      <c r="J10" s="638"/>
      <c r="K10" s="637" t="s">
        <v>144</v>
      </c>
      <c r="L10" s="638"/>
      <c r="M10" s="637" t="s">
        <v>145</v>
      </c>
      <c r="N10" s="638"/>
      <c r="O10" s="637" t="s">
        <v>146</v>
      </c>
      <c r="P10" s="638"/>
      <c r="Q10" s="637" t="s">
        <v>147</v>
      </c>
      <c r="R10" s="638"/>
      <c r="S10" s="637" t="s">
        <v>148</v>
      </c>
      <c r="T10" s="638"/>
      <c r="U10" s="637" t="s">
        <v>149</v>
      </c>
      <c r="V10" s="638"/>
      <c r="W10" s="637" t="s">
        <v>150</v>
      </c>
      <c r="X10" s="638"/>
      <c r="Y10" s="637" t="s">
        <v>151</v>
      </c>
      <c r="Z10" s="638"/>
      <c r="AA10" s="637" t="s">
        <v>152</v>
      </c>
      <c r="AB10" s="638"/>
      <c r="AC10" s="637" t="s">
        <v>153</v>
      </c>
      <c r="AD10" s="638"/>
      <c r="AE10" s="637" t="s">
        <v>154</v>
      </c>
      <c r="AF10" s="638"/>
      <c r="AG10" s="637" t="s">
        <v>155</v>
      </c>
      <c r="AH10" s="638"/>
      <c r="AI10" s="637" t="s">
        <v>156</v>
      </c>
      <c r="AJ10" s="638"/>
      <c r="AK10" s="372"/>
      <c r="AL10" s="643"/>
      <c r="AM10" s="372"/>
      <c r="AN10" s="643"/>
    </row>
    <row r="11" spans="1:40" ht="25.5" x14ac:dyDescent="0.2">
      <c r="A11" s="368"/>
      <c r="B11" s="370"/>
      <c r="C11" s="199" t="s">
        <v>642</v>
      </c>
      <c r="D11" s="199" t="s">
        <v>8</v>
      </c>
      <c r="E11" s="199" t="s">
        <v>642</v>
      </c>
      <c r="F11" s="199" t="s">
        <v>8</v>
      </c>
      <c r="G11" s="199" t="s">
        <v>642</v>
      </c>
      <c r="H11" s="199" t="s">
        <v>8</v>
      </c>
      <c r="I11" s="199" t="s">
        <v>642</v>
      </c>
      <c r="J11" s="199" t="s">
        <v>8</v>
      </c>
      <c r="K11" s="199" t="s">
        <v>642</v>
      </c>
      <c r="L11" s="199" t="s">
        <v>8</v>
      </c>
      <c r="M11" s="199" t="s">
        <v>642</v>
      </c>
      <c r="N11" s="199" t="s">
        <v>8</v>
      </c>
      <c r="O11" s="199" t="s">
        <v>642</v>
      </c>
      <c r="P11" s="199" t="s">
        <v>8</v>
      </c>
      <c r="Q11" s="199" t="s">
        <v>642</v>
      </c>
      <c r="R11" s="199" t="s">
        <v>8</v>
      </c>
      <c r="S11" s="199" t="s">
        <v>642</v>
      </c>
      <c r="T11" s="199" t="s">
        <v>8</v>
      </c>
      <c r="U11" s="199" t="s">
        <v>642</v>
      </c>
      <c r="V11" s="199" t="s">
        <v>8</v>
      </c>
      <c r="W11" s="199" t="s">
        <v>642</v>
      </c>
      <c r="X11" s="199" t="s">
        <v>8</v>
      </c>
      <c r="Y11" s="199" t="s">
        <v>642</v>
      </c>
      <c r="Z11" s="199" t="s">
        <v>8</v>
      </c>
      <c r="AA11" s="199" t="s">
        <v>642</v>
      </c>
      <c r="AB11" s="199" t="s">
        <v>8</v>
      </c>
      <c r="AC11" s="199" t="s">
        <v>642</v>
      </c>
      <c r="AD11" s="199" t="s">
        <v>8</v>
      </c>
      <c r="AE11" s="199" t="s">
        <v>642</v>
      </c>
      <c r="AF11" s="199" t="s">
        <v>8</v>
      </c>
      <c r="AG11" s="199" t="s">
        <v>642</v>
      </c>
      <c r="AH11" s="199" t="s">
        <v>8</v>
      </c>
      <c r="AI11" s="199" t="s">
        <v>642</v>
      </c>
      <c r="AJ11" s="199" t="s">
        <v>8</v>
      </c>
      <c r="AK11" s="199"/>
      <c r="AL11" s="199"/>
      <c r="AM11" s="308"/>
      <c r="AN11" s="308"/>
    </row>
    <row r="12" spans="1:40" x14ac:dyDescent="0.2">
      <c r="A12" s="242"/>
      <c r="B12" s="200"/>
      <c r="C12" s="200"/>
      <c r="D12" s="200"/>
      <c r="E12" s="200"/>
      <c r="F12" s="200"/>
      <c r="G12" s="200"/>
      <c r="H12" s="201"/>
      <c r="I12" s="200"/>
      <c r="J12" s="200"/>
      <c r="K12" s="200"/>
      <c r="L12" s="201"/>
      <c r="M12" s="200"/>
      <c r="N12" s="200"/>
      <c r="O12" s="200"/>
      <c r="P12" s="200"/>
      <c r="Q12" s="200"/>
      <c r="R12" s="200"/>
      <c r="S12" s="200"/>
      <c r="T12" s="200"/>
      <c r="U12" s="200"/>
      <c r="V12" s="200"/>
      <c r="W12" s="200"/>
      <c r="X12" s="200"/>
    </row>
    <row r="13" spans="1:40" ht="30" customHeight="1" x14ac:dyDescent="0.2">
      <c r="A13" s="644" t="s">
        <v>643</v>
      </c>
      <c r="B13" s="202" t="s">
        <v>644</v>
      </c>
      <c r="C13" s="202"/>
      <c r="D13" s="202"/>
      <c r="E13" s="202"/>
      <c r="F13" s="202"/>
      <c r="G13" s="199"/>
      <c r="H13" s="199"/>
      <c r="I13" s="199"/>
      <c r="J13" s="199"/>
      <c r="K13" s="199"/>
      <c r="L13" s="199"/>
      <c r="M13" s="199"/>
      <c r="N13" s="199"/>
      <c r="O13" s="199"/>
      <c r="P13" s="199"/>
      <c r="Q13" s="199"/>
      <c r="R13" s="199"/>
      <c r="S13" s="199"/>
      <c r="T13" s="199"/>
      <c r="U13" s="199"/>
      <c r="V13" s="199"/>
      <c r="W13" s="199"/>
      <c r="X13" s="199"/>
      <c r="Y13" s="202"/>
      <c r="Z13" s="202"/>
      <c r="AA13" s="199"/>
      <c r="AB13" s="199"/>
      <c r="AC13" s="199"/>
      <c r="AD13" s="199"/>
      <c r="AE13" s="199"/>
      <c r="AF13" s="199"/>
      <c r="AG13" s="199"/>
      <c r="AH13" s="199"/>
      <c r="AI13" s="199"/>
      <c r="AJ13" s="199"/>
      <c r="AK13" s="199"/>
      <c r="AL13" s="199"/>
      <c r="AM13" s="308"/>
      <c r="AN13" s="308"/>
    </row>
    <row r="14" spans="1:40" ht="32.25" customHeight="1" x14ac:dyDescent="0.2">
      <c r="A14" s="644"/>
      <c r="B14" s="645" t="s">
        <v>645</v>
      </c>
      <c r="C14" s="199" t="s">
        <v>646</v>
      </c>
      <c r="D14" s="199">
        <v>50</v>
      </c>
      <c r="E14" s="199" t="s">
        <v>646</v>
      </c>
      <c r="F14" s="199"/>
      <c r="G14" s="199" t="s">
        <v>646</v>
      </c>
      <c r="H14" s="199"/>
      <c r="I14" s="199" t="s">
        <v>646</v>
      </c>
      <c r="J14" s="199"/>
      <c r="K14" s="199" t="s">
        <v>646</v>
      </c>
      <c r="L14" s="199"/>
      <c r="M14" s="199" t="s">
        <v>646</v>
      </c>
      <c r="N14" s="199"/>
      <c r="O14" s="199" t="s">
        <v>646</v>
      </c>
      <c r="P14" s="199"/>
      <c r="Q14" s="199" t="s">
        <v>646</v>
      </c>
      <c r="R14" s="199"/>
      <c r="S14" s="199" t="s">
        <v>646</v>
      </c>
      <c r="T14" s="199"/>
      <c r="U14" s="199" t="s">
        <v>646</v>
      </c>
      <c r="V14" s="199"/>
      <c r="W14" s="199" t="s">
        <v>646</v>
      </c>
      <c r="X14" s="199"/>
      <c r="Y14" s="199" t="s">
        <v>646</v>
      </c>
      <c r="Z14" s="199"/>
      <c r="AA14" s="199" t="s">
        <v>646</v>
      </c>
      <c r="AB14" s="199"/>
      <c r="AC14" s="199" t="s">
        <v>646</v>
      </c>
      <c r="AD14" s="199"/>
      <c r="AE14" s="199" t="s">
        <v>646</v>
      </c>
      <c r="AF14" s="199"/>
      <c r="AG14" s="199" t="s">
        <v>646</v>
      </c>
      <c r="AH14" s="199"/>
      <c r="AI14" s="199" t="s">
        <v>646</v>
      </c>
      <c r="AJ14" s="199"/>
      <c r="AK14" s="199"/>
      <c r="AL14" s="199"/>
      <c r="AM14" s="308"/>
      <c r="AN14" s="308"/>
    </row>
    <row r="15" spans="1:40" ht="32.25" customHeight="1" x14ac:dyDescent="0.2">
      <c r="A15" s="644"/>
      <c r="B15" s="646"/>
      <c r="C15" s="199" t="s">
        <v>647</v>
      </c>
      <c r="D15" s="199">
        <v>60</v>
      </c>
      <c r="E15" s="199" t="s">
        <v>647</v>
      </c>
      <c r="F15" s="199" t="s">
        <v>114</v>
      </c>
      <c r="G15" s="199" t="s">
        <v>647</v>
      </c>
      <c r="H15" s="199">
        <v>60</v>
      </c>
      <c r="I15" s="199" t="s">
        <v>647</v>
      </c>
      <c r="J15" s="199" t="s">
        <v>114</v>
      </c>
      <c r="K15" s="199" t="s">
        <v>647</v>
      </c>
      <c r="L15" s="199" t="s">
        <v>114</v>
      </c>
      <c r="M15" s="199" t="s">
        <v>647</v>
      </c>
      <c r="N15" s="199" t="s">
        <v>114</v>
      </c>
      <c r="O15" s="199" t="s">
        <v>647</v>
      </c>
      <c r="P15" s="199">
        <v>60</v>
      </c>
      <c r="Q15" s="199" t="s">
        <v>647</v>
      </c>
      <c r="R15" s="199" t="s">
        <v>114</v>
      </c>
      <c r="S15" s="199" t="s">
        <v>647</v>
      </c>
      <c r="T15" s="199" t="s">
        <v>114</v>
      </c>
      <c r="U15" s="199" t="s">
        <v>647</v>
      </c>
      <c r="V15" s="199" t="s">
        <v>114</v>
      </c>
      <c r="W15" s="199" t="s">
        <v>647</v>
      </c>
      <c r="X15" s="199">
        <v>60</v>
      </c>
      <c r="Y15" s="199" t="s">
        <v>647</v>
      </c>
      <c r="Z15" s="199" t="s">
        <v>114</v>
      </c>
      <c r="AA15" s="199" t="s">
        <v>647</v>
      </c>
      <c r="AB15" s="199" t="s">
        <v>114</v>
      </c>
      <c r="AC15" s="199" t="s">
        <v>647</v>
      </c>
      <c r="AD15" s="199" t="s">
        <v>114</v>
      </c>
      <c r="AE15" s="199" t="s">
        <v>647</v>
      </c>
      <c r="AF15" s="199">
        <v>60</v>
      </c>
      <c r="AG15" s="199" t="s">
        <v>647</v>
      </c>
      <c r="AH15" s="199">
        <v>60</v>
      </c>
      <c r="AI15" s="199" t="s">
        <v>647</v>
      </c>
      <c r="AJ15" s="199" t="s">
        <v>114</v>
      </c>
      <c r="AK15" s="199"/>
      <c r="AL15" s="199"/>
      <c r="AM15" s="308"/>
      <c r="AN15" s="308"/>
    </row>
    <row r="16" spans="1:40" ht="32.25" customHeight="1" x14ac:dyDescent="0.2">
      <c r="A16" s="644"/>
      <c r="B16" s="645" t="s">
        <v>648</v>
      </c>
      <c r="C16" s="199" t="s">
        <v>646</v>
      </c>
      <c r="D16" s="199">
        <v>50</v>
      </c>
      <c r="E16" s="199" t="s">
        <v>646</v>
      </c>
      <c r="F16" s="199"/>
      <c r="G16" s="199" t="s">
        <v>646</v>
      </c>
      <c r="H16" s="199"/>
      <c r="I16" s="199" t="s">
        <v>646</v>
      </c>
      <c r="J16" s="199"/>
      <c r="K16" s="199" t="s">
        <v>646</v>
      </c>
      <c r="L16" s="199"/>
      <c r="M16" s="199" t="s">
        <v>646</v>
      </c>
      <c r="N16" s="199"/>
      <c r="O16" s="199" t="s">
        <v>646</v>
      </c>
      <c r="P16" s="199"/>
      <c r="Q16" s="199" t="s">
        <v>646</v>
      </c>
      <c r="R16" s="199"/>
      <c r="S16" s="199" t="s">
        <v>646</v>
      </c>
      <c r="T16" s="199"/>
      <c r="U16" s="199" t="s">
        <v>646</v>
      </c>
      <c r="V16" s="199"/>
      <c r="W16" s="199" t="s">
        <v>646</v>
      </c>
      <c r="X16" s="199"/>
      <c r="Y16" s="199" t="s">
        <v>646</v>
      </c>
      <c r="Z16" s="199"/>
      <c r="AA16" s="199" t="s">
        <v>646</v>
      </c>
      <c r="AB16" s="199"/>
      <c r="AC16" s="199" t="s">
        <v>646</v>
      </c>
      <c r="AD16" s="199"/>
      <c r="AE16" s="199" t="s">
        <v>646</v>
      </c>
      <c r="AF16" s="199"/>
      <c r="AG16" s="199" t="s">
        <v>646</v>
      </c>
      <c r="AH16" s="199"/>
      <c r="AI16" s="199" t="s">
        <v>646</v>
      </c>
      <c r="AJ16" s="199"/>
      <c r="AK16" s="199"/>
      <c r="AL16" s="199"/>
      <c r="AM16" s="308"/>
      <c r="AN16" s="308"/>
    </row>
    <row r="17" spans="1:40" ht="32.25" customHeight="1" x14ac:dyDescent="0.2">
      <c r="A17" s="644"/>
      <c r="B17" s="647"/>
      <c r="C17" s="203" t="s">
        <v>647</v>
      </c>
      <c r="D17" s="203">
        <v>60</v>
      </c>
      <c r="E17" s="203" t="s">
        <v>647</v>
      </c>
      <c r="F17" s="203" t="s">
        <v>114</v>
      </c>
      <c r="G17" s="203" t="s">
        <v>647</v>
      </c>
      <c r="H17" s="203">
        <v>60</v>
      </c>
      <c r="I17" s="203" t="s">
        <v>647</v>
      </c>
      <c r="J17" s="203" t="s">
        <v>114</v>
      </c>
      <c r="K17" s="203" t="s">
        <v>647</v>
      </c>
      <c r="L17" s="203" t="s">
        <v>114</v>
      </c>
      <c r="M17" s="203" t="s">
        <v>647</v>
      </c>
      <c r="N17" s="203" t="s">
        <v>114</v>
      </c>
      <c r="O17" s="203" t="s">
        <v>647</v>
      </c>
      <c r="P17" s="203" t="s">
        <v>114</v>
      </c>
      <c r="Q17" s="203" t="s">
        <v>647</v>
      </c>
      <c r="R17" s="203" t="s">
        <v>114</v>
      </c>
      <c r="S17" s="203" t="s">
        <v>647</v>
      </c>
      <c r="T17" s="203" t="s">
        <v>114</v>
      </c>
      <c r="U17" s="203" t="s">
        <v>647</v>
      </c>
      <c r="V17" s="203" t="s">
        <v>114</v>
      </c>
      <c r="W17" s="203" t="s">
        <v>647</v>
      </c>
      <c r="X17" s="203">
        <v>60</v>
      </c>
      <c r="Y17" s="203" t="s">
        <v>647</v>
      </c>
      <c r="Z17" s="203" t="s">
        <v>114</v>
      </c>
      <c r="AA17" s="203" t="s">
        <v>647</v>
      </c>
      <c r="AB17" s="203" t="s">
        <v>114</v>
      </c>
      <c r="AC17" s="203" t="s">
        <v>647</v>
      </c>
      <c r="AD17" s="203" t="s">
        <v>114</v>
      </c>
      <c r="AE17" s="203" t="s">
        <v>647</v>
      </c>
      <c r="AF17" s="203" t="s">
        <v>114</v>
      </c>
      <c r="AG17" s="203" t="s">
        <v>647</v>
      </c>
      <c r="AH17" s="203">
        <v>60</v>
      </c>
      <c r="AI17" s="203" t="s">
        <v>647</v>
      </c>
      <c r="AJ17" s="203" t="s">
        <v>114</v>
      </c>
      <c r="AK17" s="203"/>
      <c r="AL17" s="203"/>
      <c r="AM17" s="309"/>
      <c r="AN17" s="309"/>
    </row>
    <row r="18" spans="1:40" ht="32.25" customHeight="1" x14ac:dyDescent="0.2">
      <c r="A18" s="644"/>
      <c r="B18" s="648" t="s">
        <v>649</v>
      </c>
      <c r="C18" s="199" t="s">
        <v>646</v>
      </c>
      <c r="D18" s="199">
        <v>40</v>
      </c>
      <c r="E18" s="199" t="s">
        <v>646</v>
      </c>
      <c r="F18" s="199"/>
      <c r="G18" s="199" t="s">
        <v>646</v>
      </c>
      <c r="H18" s="199"/>
      <c r="I18" s="199" t="s">
        <v>646</v>
      </c>
      <c r="J18" s="199"/>
      <c r="K18" s="199" t="s">
        <v>646</v>
      </c>
      <c r="L18" s="203"/>
      <c r="M18" s="199" t="s">
        <v>646</v>
      </c>
      <c r="N18" s="199"/>
      <c r="O18" s="199" t="s">
        <v>646</v>
      </c>
      <c r="P18" s="199"/>
      <c r="Q18" s="199" t="s">
        <v>646</v>
      </c>
      <c r="R18" s="199"/>
      <c r="S18" s="199" t="s">
        <v>646</v>
      </c>
      <c r="T18" s="199"/>
      <c r="U18" s="199" t="s">
        <v>646</v>
      </c>
      <c r="V18" s="199"/>
      <c r="W18" s="199" t="s">
        <v>646</v>
      </c>
      <c r="X18" s="199"/>
      <c r="Y18" s="199" t="s">
        <v>646</v>
      </c>
      <c r="Z18" s="199"/>
      <c r="AA18" s="199" t="s">
        <v>646</v>
      </c>
      <c r="AB18" s="199"/>
      <c r="AC18" s="199" t="s">
        <v>646</v>
      </c>
      <c r="AD18" s="199"/>
      <c r="AE18" s="199" t="s">
        <v>646</v>
      </c>
      <c r="AF18" s="203"/>
      <c r="AG18" s="199" t="s">
        <v>646</v>
      </c>
      <c r="AH18" s="199"/>
      <c r="AI18" s="199" t="s">
        <v>646</v>
      </c>
      <c r="AJ18" s="199"/>
      <c r="AK18" s="199"/>
      <c r="AL18" s="199"/>
      <c r="AM18" s="308"/>
      <c r="AN18" s="308"/>
    </row>
    <row r="19" spans="1:40" ht="32.25" customHeight="1" x14ac:dyDescent="0.2">
      <c r="A19" s="644"/>
      <c r="B19" s="649"/>
      <c r="C19" s="199" t="s">
        <v>647</v>
      </c>
      <c r="D19" s="199">
        <v>50</v>
      </c>
      <c r="E19" s="199" t="s">
        <v>647</v>
      </c>
      <c r="F19" s="199" t="s">
        <v>114</v>
      </c>
      <c r="G19" s="199" t="s">
        <v>647</v>
      </c>
      <c r="H19" s="199">
        <v>50</v>
      </c>
      <c r="I19" s="199" t="s">
        <v>647</v>
      </c>
      <c r="J19" s="199" t="s">
        <v>114</v>
      </c>
      <c r="K19" s="199" t="s">
        <v>647</v>
      </c>
      <c r="L19" s="203" t="s">
        <v>114</v>
      </c>
      <c r="M19" s="199" t="s">
        <v>647</v>
      </c>
      <c r="N19" s="199" t="s">
        <v>114</v>
      </c>
      <c r="O19" s="199" t="s">
        <v>647</v>
      </c>
      <c r="P19" s="199">
        <v>50</v>
      </c>
      <c r="Q19" s="199" t="s">
        <v>647</v>
      </c>
      <c r="R19" s="199" t="s">
        <v>114</v>
      </c>
      <c r="S19" s="199" t="s">
        <v>647</v>
      </c>
      <c r="T19" s="199">
        <v>50</v>
      </c>
      <c r="U19" s="199" t="s">
        <v>647</v>
      </c>
      <c r="V19" s="199" t="s">
        <v>114</v>
      </c>
      <c r="W19" s="199" t="s">
        <v>647</v>
      </c>
      <c r="X19" s="199">
        <v>50</v>
      </c>
      <c r="Y19" s="199" t="s">
        <v>647</v>
      </c>
      <c r="Z19" s="199" t="s">
        <v>114</v>
      </c>
      <c r="AA19" s="199" t="s">
        <v>647</v>
      </c>
      <c r="AB19" s="199" t="s">
        <v>114</v>
      </c>
      <c r="AC19" s="199" t="s">
        <v>647</v>
      </c>
      <c r="AD19" s="199" t="s">
        <v>114</v>
      </c>
      <c r="AE19" s="199" t="s">
        <v>647</v>
      </c>
      <c r="AF19" s="203">
        <v>50</v>
      </c>
      <c r="AG19" s="199" t="s">
        <v>647</v>
      </c>
      <c r="AH19" s="199">
        <v>50</v>
      </c>
      <c r="AI19" s="199" t="s">
        <v>647</v>
      </c>
      <c r="AJ19" s="199" t="s">
        <v>114</v>
      </c>
      <c r="AK19" s="199"/>
      <c r="AL19" s="199"/>
      <c r="AM19" s="308"/>
      <c r="AN19" s="308"/>
    </row>
    <row r="20" spans="1:40" ht="32.25" customHeight="1" x14ac:dyDescent="0.2">
      <c r="A20" s="644"/>
      <c r="B20" s="650" t="s">
        <v>650</v>
      </c>
      <c r="C20" s="199" t="s">
        <v>646</v>
      </c>
      <c r="D20" s="199">
        <v>20</v>
      </c>
      <c r="E20" s="199" t="s">
        <v>646</v>
      </c>
      <c r="F20" s="199"/>
      <c r="G20" s="199" t="s">
        <v>646</v>
      </c>
      <c r="H20" s="199"/>
      <c r="I20" s="199" t="s">
        <v>646</v>
      </c>
      <c r="J20" s="199"/>
      <c r="K20" s="199" t="s">
        <v>646</v>
      </c>
      <c r="L20" s="203"/>
      <c r="M20" s="199" t="s">
        <v>646</v>
      </c>
      <c r="N20" s="199"/>
      <c r="O20" s="199" t="s">
        <v>646</v>
      </c>
      <c r="P20" s="199"/>
      <c r="Q20" s="199" t="s">
        <v>646</v>
      </c>
      <c r="R20" s="199"/>
      <c r="S20" s="199" t="s">
        <v>646</v>
      </c>
      <c r="T20" s="199"/>
      <c r="U20" s="199" t="s">
        <v>646</v>
      </c>
      <c r="V20" s="199"/>
      <c r="W20" s="199" t="s">
        <v>646</v>
      </c>
      <c r="X20" s="199"/>
      <c r="Y20" s="199" t="s">
        <v>646</v>
      </c>
      <c r="Z20" s="199"/>
      <c r="AA20" s="199" t="s">
        <v>646</v>
      </c>
      <c r="AB20" s="199"/>
      <c r="AC20" s="199" t="s">
        <v>646</v>
      </c>
      <c r="AD20" s="199"/>
      <c r="AE20" s="199" t="s">
        <v>646</v>
      </c>
      <c r="AF20" s="203"/>
      <c r="AG20" s="199" t="s">
        <v>646</v>
      </c>
      <c r="AH20" s="199"/>
      <c r="AI20" s="199" t="s">
        <v>646</v>
      </c>
      <c r="AJ20" s="199"/>
      <c r="AK20" s="199"/>
      <c r="AL20" s="199"/>
      <c r="AM20" s="308"/>
      <c r="AN20" s="308"/>
    </row>
    <row r="21" spans="1:40" ht="32.25" customHeight="1" x14ac:dyDescent="0.2">
      <c r="A21" s="644"/>
      <c r="B21" s="651"/>
      <c r="C21" s="199" t="s">
        <v>647</v>
      </c>
      <c r="D21" s="199">
        <v>30</v>
      </c>
      <c r="E21" s="199" t="s">
        <v>647</v>
      </c>
      <c r="F21" s="199" t="s">
        <v>114</v>
      </c>
      <c r="G21" s="199" t="s">
        <v>647</v>
      </c>
      <c r="H21" s="199">
        <v>30</v>
      </c>
      <c r="I21" s="199" t="s">
        <v>647</v>
      </c>
      <c r="J21" s="199" t="s">
        <v>114</v>
      </c>
      <c r="K21" s="199" t="s">
        <v>647</v>
      </c>
      <c r="L21" s="203" t="s">
        <v>114</v>
      </c>
      <c r="M21" s="199" t="s">
        <v>647</v>
      </c>
      <c r="N21" s="199" t="s">
        <v>114</v>
      </c>
      <c r="O21" s="199" t="s">
        <v>647</v>
      </c>
      <c r="P21" s="199">
        <v>30</v>
      </c>
      <c r="Q21" s="199" t="s">
        <v>647</v>
      </c>
      <c r="R21" s="199" t="s">
        <v>114</v>
      </c>
      <c r="S21" s="199" t="s">
        <v>647</v>
      </c>
      <c r="T21" s="199">
        <v>30</v>
      </c>
      <c r="U21" s="199" t="s">
        <v>647</v>
      </c>
      <c r="V21" s="199" t="s">
        <v>114</v>
      </c>
      <c r="W21" s="199" t="s">
        <v>647</v>
      </c>
      <c r="X21" s="199">
        <v>30</v>
      </c>
      <c r="Y21" s="199" t="s">
        <v>647</v>
      </c>
      <c r="Z21" s="199" t="s">
        <v>114</v>
      </c>
      <c r="AA21" s="199" t="s">
        <v>647</v>
      </c>
      <c r="AB21" s="199" t="s">
        <v>114</v>
      </c>
      <c r="AC21" s="199" t="s">
        <v>647</v>
      </c>
      <c r="AD21" s="199" t="s">
        <v>114</v>
      </c>
      <c r="AE21" s="199" t="s">
        <v>647</v>
      </c>
      <c r="AF21" s="203">
        <v>30</v>
      </c>
      <c r="AG21" s="199" t="s">
        <v>647</v>
      </c>
      <c r="AH21" s="199">
        <v>30</v>
      </c>
      <c r="AI21" s="199" t="s">
        <v>647</v>
      </c>
      <c r="AJ21" s="199" t="s">
        <v>114</v>
      </c>
      <c r="AK21" s="199"/>
      <c r="AL21" s="199"/>
      <c r="AM21" s="308"/>
      <c r="AN21" s="308"/>
    </row>
    <row r="22" spans="1:40" ht="31.5" customHeight="1" x14ac:dyDescent="0.2">
      <c r="A22" s="204">
        <v>5.16</v>
      </c>
      <c r="B22" s="283" t="s">
        <v>651</v>
      </c>
      <c r="C22" s="199" t="s">
        <v>856</v>
      </c>
      <c r="D22" s="199">
        <v>100</v>
      </c>
      <c r="E22" s="199" t="s">
        <v>859</v>
      </c>
      <c r="F22" s="199"/>
      <c r="G22" s="199" t="s">
        <v>855</v>
      </c>
      <c r="H22" s="199">
        <v>100</v>
      </c>
      <c r="I22" s="199" t="s">
        <v>856</v>
      </c>
      <c r="J22" s="199" t="s">
        <v>877</v>
      </c>
      <c r="K22" s="199" t="s">
        <v>874</v>
      </c>
      <c r="L22" s="199" t="s">
        <v>114</v>
      </c>
      <c r="M22" s="199" t="s">
        <v>873</v>
      </c>
      <c r="N22" s="199">
        <v>100</v>
      </c>
      <c r="O22" s="199" t="s">
        <v>872</v>
      </c>
      <c r="P22" s="199">
        <v>100</v>
      </c>
      <c r="Q22" s="199" t="s">
        <v>875</v>
      </c>
      <c r="R22" s="199">
        <v>100</v>
      </c>
      <c r="S22" s="199" t="s">
        <v>856</v>
      </c>
      <c r="T22" s="199" t="s">
        <v>876</v>
      </c>
      <c r="U22" s="199" t="s">
        <v>878</v>
      </c>
      <c r="V22" s="199" t="s">
        <v>876</v>
      </c>
      <c r="W22" s="199" t="s">
        <v>856</v>
      </c>
      <c r="X22" s="199" t="s">
        <v>876</v>
      </c>
      <c r="Y22" s="199" t="s">
        <v>879</v>
      </c>
      <c r="Z22" s="199" t="s">
        <v>114</v>
      </c>
      <c r="AA22" s="199" t="s">
        <v>880</v>
      </c>
      <c r="AB22" s="199" t="s">
        <v>114</v>
      </c>
      <c r="AC22" s="199" t="s">
        <v>881</v>
      </c>
      <c r="AD22" s="199" t="s">
        <v>114</v>
      </c>
      <c r="AE22" s="199" t="s">
        <v>882</v>
      </c>
      <c r="AF22" s="199">
        <v>100</v>
      </c>
      <c r="AG22" s="199" t="s">
        <v>883</v>
      </c>
      <c r="AH22" s="199">
        <v>100</v>
      </c>
      <c r="AI22" s="199" t="s">
        <v>870</v>
      </c>
      <c r="AJ22" s="199" t="s">
        <v>114</v>
      </c>
      <c r="AK22" s="199"/>
      <c r="AL22" s="199"/>
      <c r="AM22" s="308"/>
      <c r="AN22" s="308"/>
    </row>
    <row r="23" spans="1:40" ht="18" customHeight="1" x14ac:dyDescent="0.2">
      <c r="A23" s="197"/>
      <c r="B23" s="205" t="s">
        <v>652</v>
      </c>
      <c r="C23" s="204" t="s">
        <v>653</v>
      </c>
      <c r="D23" s="204">
        <f>+D15+D17+D19+D21+D22</f>
        <v>300</v>
      </c>
      <c r="E23" s="204"/>
      <c r="F23" s="204">
        <f>SUM(F13:F22)</f>
        <v>0</v>
      </c>
      <c r="G23" s="204"/>
      <c r="H23" s="204">
        <f>SUM(H13:H22)</f>
        <v>300</v>
      </c>
      <c r="I23" s="204"/>
      <c r="J23" s="204">
        <f>SUM(J13:J22)</f>
        <v>0</v>
      </c>
      <c r="K23" s="204"/>
      <c r="L23" s="204">
        <f>SUM(L13:L22)</f>
        <v>0</v>
      </c>
      <c r="M23" s="204"/>
      <c r="N23" s="204">
        <f>SUM(N13:N22)</f>
        <v>100</v>
      </c>
      <c r="O23" s="204"/>
      <c r="P23" s="204">
        <f>SUM(P13:P22)</f>
        <v>240</v>
      </c>
      <c r="Q23" s="204"/>
      <c r="R23" s="254">
        <f>SUM(R13:R22)</f>
        <v>100</v>
      </c>
      <c r="S23" s="204"/>
      <c r="T23" s="204">
        <f>SUM(T13:T22)</f>
        <v>80</v>
      </c>
      <c r="U23" s="204"/>
      <c r="V23" s="204">
        <f>SUM(V13:V22)</f>
        <v>0</v>
      </c>
      <c r="W23" s="204"/>
      <c r="X23" s="204">
        <f>SUM(X13:X22)</f>
        <v>200</v>
      </c>
      <c r="Y23" s="204"/>
      <c r="Z23" s="204">
        <f>SUM(Z13:Z22)</f>
        <v>0</v>
      </c>
      <c r="AA23" s="204"/>
      <c r="AB23" s="204">
        <f>SUM(AB13:AB22)</f>
        <v>0</v>
      </c>
      <c r="AC23" s="204"/>
      <c r="AD23" s="204">
        <f>SUM(AD13:AD22)</f>
        <v>0</v>
      </c>
      <c r="AE23" s="204"/>
      <c r="AF23" s="204">
        <f>SUM(AF13:AF22)</f>
        <v>240</v>
      </c>
      <c r="AG23" s="204"/>
      <c r="AH23" s="204">
        <f>SUM(AH13:AH22)</f>
        <v>300</v>
      </c>
      <c r="AI23" s="204"/>
      <c r="AJ23" s="204">
        <f>SUM(AJ13:AJ22)</f>
        <v>0</v>
      </c>
      <c r="AK23" s="204"/>
      <c r="AL23" s="204"/>
      <c r="AM23" s="278"/>
      <c r="AN23" s="278"/>
    </row>
    <row r="26" spans="1:40" ht="15.75" x14ac:dyDescent="0.2">
      <c r="E26" s="134" t="s">
        <v>40</v>
      </c>
      <c r="F26" s="8"/>
      <c r="G26" s="8"/>
      <c r="H26" s="6"/>
      <c r="I26" s="6"/>
      <c r="J26" s="6"/>
      <c r="K26" s="6"/>
      <c r="Q26" s="134" t="s">
        <v>40</v>
      </c>
      <c r="R26" s="8"/>
      <c r="S26" s="8"/>
      <c r="T26" s="6"/>
      <c r="U26" s="6"/>
      <c r="V26" s="6"/>
      <c r="W26" s="6"/>
      <c r="AC26" s="134" t="s">
        <v>40</v>
      </c>
      <c r="AD26" s="8"/>
      <c r="AE26" s="8"/>
      <c r="AF26" s="6"/>
      <c r="AG26" s="6"/>
      <c r="AH26" s="6"/>
      <c r="AI26" s="6"/>
    </row>
    <row r="27" spans="1:40" ht="15.75" x14ac:dyDescent="0.2">
      <c r="A27" s="206"/>
      <c r="B27" s="207"/>
      <c r="C27" s="206"/>
      <c r="D27" s="206"/>
      <c r="E27" s="6"/>
      <c r="F27" s="8"/>
      <c r="G27" s="8"/>
      <c r="H27" s="6"/>
      <c r="I27" s="6"/>
      <c r="J27" s="6"/>
      <c r="K27" s="6"/>
      <c r="L27" s="206"/>
      <c r="M27" s="206"/>
      <c r="N27" s="206"/>
      <c r="O27" s="206"/>
      <c r="P27" s="206"/>
      <c r="Q27" s="6"/>
      <c r="R27" s="8"/>
      <c r="S27" s="8"/>
      <c r="T27" s="6"/>
      <c r="U27" s="6"/>
      <c r="V27" s="6"/>
      <c r="W27" s="6"/>
      <c r="X27" s="206"/>
      <c r="Y27" s="206"/>
      <c r="AC27" s="6"/>
      <c r="AD27" s="8"/>
      <c r="AE27" s="8"/>
      <c r="AF27" s="6"/>
      <c r="AG27" s="6"/>
      <c r="AH27" s="6"/>
      <c r="AI27" s="6"/>
      <c r="AJ27" s="206"/>
      <c r="AK27" s="206"/>
      <c r="AM27" s="206"/>
    </row>
    <row r="28" spans="1:40" ht="15.75" x14ac:dyDescent="0.2">
      <c r="A28" s="209"/>
      <c r="B28" s="207"/>
      <c r="C28" s="210"/>
      <c r="D28" s="210"/>
      <c r="E28" s="6"/>
      <c r="F28" s="8"/>
      <c r="G28" s="8"/>
      <c r="H28" s="6"/>
      <c r="I28" s="6"/>
      <c r="J28" s="6"/>
      <c r="K28" s="6"/>
      <c r="L28" s="210"/>
      <c r="M28" s="210"/>
      <c r="N28" s="210"/>
      <c r="O28" s="210"/>
      <c r="P28" s="210"/>
      <c r="Q28" s="6"/>
      <c r="R28" s="8"/>
      <c r="S28" s="8"/>
      <c r="T28" s="6"/>
      <c r="U28" s="6"/>
      <c r="V28" s="6"/>
      <c r="W28" s="6"/>
      <c r="X28" s="210"/>
      <c r="Y28" s="210"/>
      <c r="AC28" s="6"/>
      <c r="AD28" s="8"/>
      <c r="AE28" s="8"/>
      <c r="AF28" s="6"/>
      <c r="AG28" s="6"/>
      <c r="AH28" s="6"/>
      <c r="AI28" s="6"/>
      <c r="AJ28" s="210"/>
      <c r="AK28" s="210"/>
      <c r="AM28" s="210"/>
    </row>
    <row r="29" spans="1:40" ht="15.75" x14ac:dyDescent="0.25">
      <c r="A29" s="211"/>
      <c r="B29" s="212"/>
      <c r="C29" s="212"/>
      <c r="D29" s="212"/>
      <c r="E29" s="6"/>
      <c r="F29" s="8"/>
      <c r="G29" s="8"/>
      <c r="H29" s="6"/>
      <c r="I29" s="6"/>
      <c r="J29" s="6"/>
      <c r="K29" s="6"/>
      <c r="L29" s="212"/>
      <c r="M29" s="212"/>
      <c r="N29" s="212"/>
      <c r="O29" s="212"/>
      <c r="P29" s="212"/>
      <c r="Q29" s="6"/>
      <c r="R29" s="8"/>
      <c r="S29" s="8"/>
      <c r="T29" s="6"/>
      <c r="U29" s="6"/>
      <c r="V29" s="6"/>
      <c r="W29" s="6"/>
      <c r="X29" s="212"/>
      <c r="Y29" s="212"/>
      <c r="AC29" s="6"/>
      <c r="AD29" s="8"/>
      <c r="AE29" s="8"/>
      <c r="AF29" s="6"/>
      <c r="AG29" s="6"/>
      <c r="AH29" s="6"/>
      <c r="AI29" s="6"/>
      <c r="AJ29" s="212"/>
      <c r="AK29" s="212"/>
      <c r="AM29" s="212"/>
    </row>
    <row r="30" spans="1:40" ht="15.75" x14ac:dyDescent="0.25">
      <c r="A30" s="211"/>
      <c r="B30" s="212"/>
      <c r="C30" s="212"/>
      <c r="D30" s="212"/>
      <c r="E30" s="6"/>
      <c r="F30" s="8"/>
      <c r="G30" s="8"/>
      <c r="H30" s="6"/>
      <c r="I30" s="6"/>
      <c r="J30" s="6"/>
      <c r="K30" s="6"/>
      <c r="L30" s="212"/>
      <c r="M30" s="212"/>
      <c r="N30" s="212"/>
      <c r="O30" s="212"/>
      <c r="P30" s="212"/>
      <c r="Q30" s="6"/>
      <c r="R30" s="8"/>
      <c r="S30" s="8"/>
      <c r="T30" s="6"/>
      <c r="U30" s="6"/>
      <c r="V30" s="6"/>
      <c r="W30" s="6"/>
      <c r="X30" s="212"/>
      <c r="Y30" s="212"/>
      <c r="AC30" s="6"/>
      <c r="AD30" s="8"/>
      <c r="AE30" s="8"/>
      <c r="AF30" s="6"/>
      <c r="AG30" s="6"/>
      <c r="AH30" s="6"/>
      <c r="AI30" s="6"/>
      <c r="AJ30" s="212"/>
      <c r="AK30" s="212"/>
      <c r="AM30" s="212"/>
    </row>
    <row r="31" spans="1:40" ht="15.75" x14ac:dyDescent="0.25">
      <c r="A31" s="211"/>
      <c r="B31" s="212"/>
      <c r="C31" s="212"/>
      <c r="D31" s="212"/>
      <c r="E31" s="2" t="s">
        <v>126</v>
      </c>
      <c r="F31" s="8"/>
      <c r="H31" s="2"/>
      <c r="I31" s="2" t="s">
        <v>127</v>
      </c>
      <c r="J31" s="6"/>
      <c r="K31" s="2"/>
      <c r="L31" s="212"/>
      <c r="M31" s="2" t="s">
        <v>128</v>
      </c>
      <c r="N31" s="212"/>
      <c r="O31" s="212"/>
      <c r="P31" s="212"/>
      <c r="Q31" s="2" t="s">
        <v>126</v>
      </c>
      <c r="R31" s="8"/>
      <c r="T31" s="2"/>
      <c r="U31" s="2" t="s">
        <v>127</v>
      </c>
      <c r="V31" s="6"/>
      <c r="W31" s="2"/>
      <c r="X31" s="212"/>
      <c r="Y31" s="2" t="s">
        <v>128</v>
      </c>
      <c r="AC31" s="2" t="s">
        <v>126</v>
      </c>
      <c r="AD31" s="8"/>
      <c r="AF31" s="2"/>
      <c r="AG31" s="2" t="s">
        <v>127</v>
      </c>
      <c r="AH31" s="6"/>
      <c r="AI31" s="2"/>
      <c r="AJ31" s="212"/>
      <c r="AK31" s="2" t="s">
        <v>128</v>
      </c>
      <c r="AM31" s="2"/>
    </row>
    <row r="32" spans="1:40" ht="15.75" x14ac:dyDescent="0.25">
      <c r="A32" s="208"/>
      <c r="B32" s="212"/>
      <c r="C32" s="212"/>
      <c r="D32" s="212"/>
      <c r="E32" s="9" t="s">
        <v>6</v>
      </c>
      <c r="F32" s="8"/>
      <c r="H32" s="9"/>
      <c r="I32" s="9" t="s">
        <v>6</v>
      </c>
      <c r="J32" s="6"/>
      <c r="K32" s="4"/>
      <c r="L32" s="212"/>
      <c r="M32" s="9" t="s">
        <v>129</v>
      </c>
      <c r="N32" s="212"/>
      <c r="O32" s="208"/>
      <c r="P32" s="212"/>
      <c r="Q32" s="9" t="s">
        <v>6</v>
      </c>
      <c r="R32" s="8"/>
      <c r="T32" s="9"/>
      <c r="U32" s="9" t="s">
        <v>6</v>
      </c>
      <c r="V32" s="6"/>
      <c r="W32" s="4"/>
      <c r="X32" s="212"/>
      <c r="Y32" s="9" t="s">
        <v>129</v>
      </c>
      <c r="AC32" s="9" t="s">
        <v>6</v>
      </c>
      <c r="AD32" s="8"/>
      <c r="AF32" s="9"/>
      <c r="AG32" s="9" t="s">
        <v>6</v>
      </c>
      <c r="AH32" s="6"/>
      <c r="AI32" s="4"/>
      <c r="AJ32" s="212"/>
      <c r="AK32" s="9" t="s">
        <v>129</v>
      </c>
      <c r="AM32" s="9"/>
    </row>
    <row r="33" spans="1:39" ht="15.75" x14ac:dyDescent="0.25">
      <c r="A33" s="212"/>
      <c r="B33" s="214"/>
      <c r="C33" s="214"/>
      <c r="D33" s="214"/>
      <c r="E33" s="9"/>
      <c r="F33" s="8"/>
      <c r="G33" s="8"/>
      <c r="H33" s="9"/>
      <c r="I33" s="9"/>
      <c r="J33" s="9"/>
      <c r="K33" s="9"/>
      <c r="L33" s="214"/>
      <c r="M33" s="214"/>
      <c r="N33" s="214"/>
      <c r="O33" s="212"/>
      <c r="P33" s="214"/>
      <c r="Q33" s="9"/>
      <c r="R33" s="8"/>
      <c r="S33" s="8"/>
      <c r="T33" s="9"/>
      <c r="U33" s="9"/>
      <c r="V33" s="9"/>
      <c r="W33" s="9"/>
      <c r="X33" s="214"/>
      <c r="Y33" s="214"/>
      <c r="AC33" s="9"/>
      <c r="AD33" s="8"/>
      <c r="AE33" s="8"/>
      <c r="AF33" s="9"/>
      <c r="AG33" s="9"/>
      <c r="AH33" s="9"/>
      <c r="AI33" s="9"/>
      <c r="AJ33" s="214"/>
      <c r="AK33" s="214"/>
      <c r="AM33" s="214"/>
    </row>
    <row r="34" spans="1:39" ht="15.75" x14ac:dyDescent="0.25">
      <c r="B34" s="213"/>
      <c r="C34" s="213"/>
      <c r="D34" s="213"/>
      <c r="E34" s="9"/>
      <c r="F34" s="50"/>
      <c r="G34" s="50"/>
      <c r="H34" s="6"/>
      <c r="I34" s="6"/>
      <c r="J34" s="6"/>
      <c r="K34" s="6"/>
      <c r="L34" s="213"/>
      <c r="M34" s="213"/>
      <c r="N34" s="213"/>
      <c r="O34" s="213"/>
      <c r="P34" s="213"/>
      <c r="Q34" s="9"/>
      <c r="R34" s="50"/>
      <c r="S34" s="50"/>
      <c r="T34" s="6"/>
      <c r="U34" s="6"/>
      <c r="V34" s="6"/>
      <c r="W34" s="6"/>
      <c r="X34" s="213"/>
      <c r="Y34" s="213"/>
      <c r="AC34" s="9"/>
      <c r="AD34" s="50"/>
      <c r="AE34" s="50"/>
      <c r="AF34" s="6"/>
      <c r="AG34" s="6"/>
      <c r="AH34" s="6"/>
      <c r="AI34" s="6"/>
      <c r="AJ34" s="213"/>
      <c r="AK34" s="213"/>
      <c r="AM34" s="213"/>
    </row>
    <row r="35" spans="1:39" ht="15.75" x14ac:dyDescent="0.25">
      <c r="B35" s="213"/>
      <c r="C35" s="213"/>
      <c r="D35" s="213"/>
      <c r="E35" s="9"/>
      <c r="F35" s="50"/>
      <c r="G35" s="50"/>
      <c r="H35" s="6"/>
      <c r="I35" s="6"/>
      <c r="J35" s="6"/>
      <c r="K35" s="6"/>
      <c r="L35" s="213"/>
      <c r="M35" s="213"/>
      <c r="N35" s="213"/>
      <c r="O35" s="213"/>
      <c r="P35" s="213"/>
      <c r="Q35" s="9"/>
      <c r="R35" s="50"/>
      <c r="S35" s="50"/>
      <c r="T35" s="6"/>
      <c r="U35" s="6"/>
      <c r="V35" s="6"/>
      <c r="W35" s="6"/>
      <c r="X35" s="213"/>
      <c r="Y35" s="213"/>
      <c r="AC35" s="9"/>
      <c r="AD35" s="50"/>
      <c r="AE35" s="50"/>
      <c r="AF35" s="6"/>
      <c r="AG35" s="6"/>
      <c r="AH35" s="6"/>
      <c r="AI35" s="6"/>
      <c r="AJ35" s="213"/>
      <c r="AK35" s="213"/>
      <c r="AM35" s="213"/>
    </row>
    <row r="36" spans="1:39" ht="15.75" x14ac:dyDescent="0.25">
      <c r="B36" s="213"/>
      <c r="C36" s="213"/>
      <c r="D36" s="213"/>
      <c r="E36" s="9"/>
      <c r="F36" s="50"/>
      <c r="G36" s="50"/>
      <c r="H36" s="9"/>
      <c r="I36" s="9"/>
      <c r="J36" s="9"/>
      <c r="K36" s="9"/>
      <c r="L36" s="213"/>
      <c r="M36" s="213"/>
      <c r="N36" s="213"/>
      <c r="O36" s="213"/>
      <c r="P36" s="213"/>
      <c r="Q36" s="9"/>
      <c r="R36" s="50"/>
      <c r="S36" s="50"/>
      <c r="T36" s="9"/>
      <c r="U36" s="9"/>
      <c r="V36" s="9"/>
      <c r="W36" s="9"/>
      <c r="X36" s="213"/>
      <c r="Y36" s="213"/>
      <c r="AC36" s="9"/>
      <c r="AD36" s="50"/>
      <c r="AE36" s="50"/>
      <c r="AF36" s="9"/>
      <c r="AG36" s="9"/>
      <c r="AH36" s="9"/>
      <c r="AI36" s="9"/>
      <c r="AJ36" s="213"/>
      <c r="AK36" s="213"/>
      <c r="AM36" s="213"/>
    </row>
    <row r="37" spans="1:39" ht="15.75" x14ac:dyDescent="0.2">
      <c r="B37" s="215"/>
      <c r="C37" s="215"/>
      <c r="D37" s="215"/>
      <c r="E37" s="2" t="s">
        <v>130</v>
      </c>
      <c r="F37" s="2"/>
      <c r="G37" s="2"/>
      <c r="H37" s="2"/>
      <c r="I37" s="2"/>
      <c r="J37" s="2"/>
      <c r="K37" s="2"/>
      <c r="L37" s="215"/>
      <c r="M37" s="215"/>
      <c r="N37" s="215"/>
      <c r="O37" s="215"/>
      <c r="P37" s="215"/>
      <c r="Q37" s="2" t="s">
        <v>130</v>
      </c>
      <c r="R37" s="2"/>
      <c r="S37" s="2"/>
      <c r="T37" s="2"/>
      <c r="U37" s="2"/>
      <c r="V37" s="2"/>
      <c r="W37" s="2"/>
      <c r="X37" s="215"/>
      <c r="Y37" s="215"/>
      <c r="AC37" s="2" t="s">
        <v>130</v>
      </c>
      <c r="AD37" s="2"/>
      <c r="AE37" s="2"/>
      <c r="AF37" s="2"/>
      <c r="AG37" s="2"/>
      <c r="AH37" s="2"/>
      <c r="AI37" s="2"/>
      <c r="AJ37" s="215"/>
      <c r="AK37" s="215"/>
      <c r="AM37" s="215"/>
    </row>
    <row r="38" spans="1:39" ht="15.75" x14ac:dyDescent="0.25">
      <c r="E38" s="9" t="s">
        <v>131</v>
      </c>
      <c r="F38" s="50"/>
      <c r="G38" s="50"/>
      <c r="H38" s="9"/>
      <c r="I38" s="9"/>
      <c r="J38" s="9"/>
      <c r="K38" s="9"/>
      <c r="Q38" s="9" t="s">
        <v>131</v>
      </c>
      <c r="R38" s="50"/>
      <c r="S38" s="50"/>
      <c r="T38" s="9"/>
      <c r="U38" s="9"/>
      <c r="V38" s="9"/>
      <c r="W38" s="9"/>
      <c r="AC38" s="9" t="s">
        <v>131</v>
      </c>
      <c r="AD38" s="50"/>
      <c r="AE38" s="50"/>
      <c r="AF38" s="9"/>
      <c r="AG38" s="9"/>
      <c r="AH38" s="9"/>
      <c r="AI38" s="9"/>
    </row>
    <row r="39" spans="1:39" ht="15.75" x14ac:dyDescent="0.25">
      <c r="E39" s="9" t="s">
        <v>132</v>
      </c>
      <c r="F39" s="50"/>
      <c r="G39" s="50"/>
      <c r="H39" s="9"/>
      <c r="I39" s="9"/>
      <c r="J39" s="9"/>
      <c r="K39" s="9"/>
      <c r="Q39" s="9" t="s">
        <v>132</v>
      </c>
      <c r="R39" s="50"/>
      <c r="S39" s="50"/>
      <c r="T39" s="9"/>
      <c r="U39" s="9"/>
      <c r="V39" s="9"/>
      <c r="W39" s="9"/>
      <c r="AC39" s="9" t="s">
        <v>132</v>
      </c>
      <c r="AD39" s="50"/>
      <c r="AE39" s="50"/>
      <c r="AF39" s="9"/>
      <c r="AG39" s="9"/>
      <c r="AH39" s="9"/>
      <c r="AI39" s="9"/>
    </row>
  </sheetData>
  <mergeCells count="45">
    <mergeCell ref="W9:X9"/>
    <mergeCell ref="C9:D9"/>
    <mergeCell ref="E9:F9"/>
    <mergeCell ref="G9:H9"/>
    <mergeCell ref="I9:J9"/>
    <mergeCell ref="K9:L9"/>
    <mergeCell ref="M9:N9"/>
    <mergeCell ref="O9:P9"/>
    <mergeCell ref="Q9:R9"/>
    <mergeCell ref="S9:T9"/>
    <mergeCell ref="U9:V9"/>
    <mergeCell ref="Y9:Z9"/>
    <mergeCell ref="AA9:AB9"/>
    <mergeCell ref="AC9:AD9"/>
    <mergeCell ref="AE9:AF9"/>
    <mergeCell ref="AG9:AH9"/>
    <mergeCell ref="U10:V10"/>
    <mergeCell ref="A10:A11"/>
    <mergeCell ref="B10:B11"/>
    <mergeCell ref="C10:D10"/>
    <mergeCell ref="E10:F10"/>
    <mergeCell ref="G10:H10"/>
    <mergeCell ref="I10:J10"/>
    <mergeCell ref="K10:L10"/>
    <mergeCell ref="M10:N10"/>
    <mergeCell ref="O10:P10"/>
    <mergeCell ref="Q10:R10"/>
    <mergeCell ref="S10:T10"/>
    <mergeCell ref="W10:X10"/>
    <mergeCell ref="Y10:Z10"/>
    <mergeCell ref="AA10:AB10"/>
    <mergeCell ref="AC10:AD10"/>
    <mergeCell ref="AE10:AF10"/>
    <mergeCell ref="A13:A21"/>
    <mergeCell ref="B14:B15"/>
    <mergeCell ref="B16:B17"/>
    <mergeCell ref="B18:B19"/>
    <mergeCell ref="B20:B21"/>
    <mergeCell ref="AG10:AH10"/>
    <mergeCell ref="AI9:AJ9"/>
    <mergeCell ref="AK9:AL9"/>
    <mergeCell ref="AK10:AL10"/>
    <mergeCell ref="AM9:AN9"/>
    <mergeCell ref="AM10:AN10"/>
    <mergeCell ref="AI10:AJ10"/>
  </mergeCells>
  <conditionalFormatting sqref="C14:AL22">
    <cfRule type="cellIs" dxfId="911" priority="2" operator="equal">
      <formula>"NO"</formula>
    </cfRule>
  </conditionalFormatting>
  <conditionalFormatting sqref="AM14:AN22">
    <cfRule type="cellIs" dxfId="910" priority="1" operator="equal">
      <formula>"NO"</formula>
    </cfRule>
  </conditionalFormatting>
  <pageMargins left="0.70866141732283472" right="0.70866141732283472" top="0.74803149606299213" bottom="0.74803149606299213" header="0.31496062992125984" footer="0.31496062992125984"/>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0"/>
  <sheetViews>
    <sheetView zoomScale="80" zoomScaleNormal="80" zoomScaleSheetLayoutView="100" workbookViewId="0">
      <pane xSplit="4" ySplit="4" topLeftCell="E5" activePane="bottomRight" state="frozen"/>
      <selection activeCell="G10" sqref="G10"/>
      <selection pane="topRight" activeCell="G10" sqref="G10"/>
      <selection pane="bottomLeft" activeCell="G10" sqref="G10"/>
      <selection pane="bottomRight" activeCell="J4" sqref="J4"/>
    </sheetView>
  </sheetViews>
  <sheetFormatPr baseColWidth="10" defaultColWidth="10.85546875" defaultRowHeight="15" x14ac:dyDescent="0.2"/>
  <cols>
    <col min="1" max="1" width="6" style="161" bestFit="1" customWidth="1"/>
    <col min="2" max="2" width="70.42578125" style="161" customWidth="1"/>
    <col min="3" max="3" width="8.140625" style="161" bestFit="1" customWidth="1"/>
    <col min="4" max="4" width="13.5703125" style="161" customWidth="1"/>
    <col min="5" max="5" width="13.42578125" style="161" customWidth="1"/>
    <col min="6" max="6" width="18.5703125" style="161" customWidth="1"/>
    <col min="7" max="7" width="10.7109375" style="161" customWidth="1"/>
    <col min="8" max="8" width="16.7109375" style="161" customWidth="1"/>
    <col min="9" max="9" width="15.7109375" style="161" customWidth="1"/>
    <col min="10" max="10" width="10.7109375" style="161" customWidth="1"/>
    <col min="11" max="11" width="16.7109375" style="161" customWidth="1"/>
    <col min="12" max="12" width="15.7109375" style="161" customWidth="1"/>
    <col min="13" max="13" width="10.7109375" style="161" customWidth="1"/>
    <col min="14" max="14" width="16.7109375" style="161" customWidth="1"/>
    <col min="15" max="15" width="15.7109375" style="161" customWidth="1"/>
    <col min="16" max="16" width="10.7109375" style="161" customWidth="1"/>
    <col min="17" max="17" width="16.7109375" style="161" customWidth="1"/>
    <col min="18" max="18" width="15.7109375" style="161" customWidth="1"/>
    <col min="19" max="19" width="10.7109375" style="161" customWidth="1"/>
    <col min="20" max="20" width="16.7109375" style="161" customWidth="1"/>
    <col min="21" max="21" width="15.7109375" style="161" customWidth="1"/>
    <col min="22" max="22" width="10.7109375" style="161" customWidth="1"/>
    <col min="23" max="23" width="16.7109375" style="161" customWidth="1"/>
    <col min="24" max="24" width="15.7109375" style="161" customWidth="1"/>
    <col min="25" max="25" width="10.7109375" style="161" customWidth="1"/>
    <col min="26" max="26" width="16.7109375" style="161" customWidth="1"/>
    <col min="27" max="27" width="15.7109375" style="161" customWidth="1"/>
    <col min="28" max="28" width="10.7109375" style="161" customWidth="1"/>
    <col min="29" max="29" width="16.7109375" style="161" customWidth="1"/>
    <col min="30" max="30" width="15.7109375" style="161" customWidth="1"/>
    <col min="31" max="31" width="10.7109375" style="161" customWidth="1"/>
    <col min="32" max="32" width="16.7109375" style="161" customWidth="1"/>
    <col min="33" max="33" width="15.7109375" style="161" customWidth="1"/>
    <col min="34" max="34" width="10.7109375" style="161" customWidth="1"/>
    <col min="35" max="35" width="16.7109375" style="161" customWidth="1"/>
    <col min="36" max="36" width="15.7109375" style="161" customWidth="1"/>
    <col min="37" max="37" width="10.7109375" style="161" customWidth="1"/>
    <col min="38" max="38" width="16.7109375" style="161" customWidth="1"/>
    <col min="39" max="39" width="15.7109375" style="161" customWidth="1"/>
    <col min="40" max="40" width="10.7109375" style="161" customWidth="1"/>
    <col min="41" max="41" width="16.7109375" style="161" customWidth="1"/>
    <col min="42" max="42" width="15.7109375" style="161" customWidth="1"/>
    <col min="43" max="43" width="10.7109375" style="161" customWidth="1"/>
    <col min="44" max="44" width="16.7109375" style="161" customWidth="1"/>
    <col min="45" max="45" width="15.7109375" style="161" customWidth="1"/>
    <col min="46" max="46" width="10.7109375" style="161" customWidth="1"/>
    <col min="47" max="47" width="16.7109375" style="161" customWidth="1"/>
    <col min="48" max="48" width="15.7109375" style="161" customWidth="1"/>
    <col min="49" max="49" width="10.7109375" style="161" customWidth="1"/>
    <col min="50" max="50" width="16.7109375" style="161" customWidth="1"/>
    <col min="51" max="51" width="15.7109375" style="161" customWidth="1"/>
    <col min="52" max="52" width="10.7109375" style="161" customWidth="1"/>
    <col min="53" max="53" width="16.7109375" style="161" customWidth="1"/>
    <col min="54" max="54" width="15.7109375" style="161" customWidth="1"/>
    <col min="55" max="59" width="10.85546875" style="161"/>
    <col min="60" max="60" width="14" style="161" customWidth="1"/>
    <col min="61" max="16384" width="10.85546875" style="161"/>
  </cols>
  <sheetData>
    <row r="1" spans="1:54" s="145" customFormat="1" ht="24.95" customHeight="1" x14ac:dyDescent="0.2">
      <c r="A1" s="145" t="s">
        <v>138</v>
      </c>
    </row>
    <row r="2" spans="1:54" s="145" customFormat="1" ht="34.5" customHeight="1" x14ac:dyDescent="0.2">
      <c r="A2" s="664" t="s">
        <v>139</v>
      </c>
      <c r="B2" s="664"/>
      <c r="G2" s="661">
        <v>1</v>
      </c>
      <c r="H2" s="662"/>
      <c r="I2" s="663"/>
      <c r="J2" s="661">
        <v>2</v>
      </c>
      <c r="K2" s="662"/>
      <c r="L2" s="663"/>
      <c r="M2" s="661">
        <v>3</v>
      </c>
      <c r="N2" s="662"/>
      <c r="O2" s="663"/>
      <c r="P2" s="661">
        <v>4</v>
      </c>
      <c r="Q2" s="662"/>
      <c r="R2" s="663"/>
      <c r="S2" s="661">
        <v>5</v>
      </c>
      <c r="T2" s="662"/>
      <c r="U2" s="663"/>
      <c r="V2" s="661">
        <v>6</v>
      </c>
      <c r="W2" s="662"/>
      <c r="X2" s="663"/>
      <c r="Y2" s="661">
        <v>7</v>
      </c>
      <c r="Z2" s="662"/>
      <c r="AA2" s="663"/>
      <c r="AB2" s="661">
        <v>8</v>
      </c>
      <c r="AC2" s="662"/>
      <c r="AD2" s="663"/>
      <c r="AE2" s="661">
        <v>9</v>
      </c>
      <c r="AF2" s="662"/>
      <c r="AG2" s="663"/>
      <c r="AH2" s="661">
        <v>10</v>
      </c>
      <c r="AI2" s="662"/>
      <c r="AJ2" s="663"/>
      <c r="AK2" s="661">
        <v>11</v>
      </c>
      <c r="AL2" s="662"/>
      <c r="AM2" s="663"/>
      <c r="AN2" s="661">
        <v>12</v>
      </c>
      <c r="AO2" s="662"/>
      <c r="AP2" s="663"/>
      <c r="AQ2" s="661">
        <v>13</v>
      </c>
      <c r="AR2" s="662"/>
      <c r="AS2" s="663"/>
      <c r="AT2" s="661">
        <v>14</v>
      </c>
      <c r="AU2" s="662"/>
      <c r="AV2" s="663"/>
      <c r="AW2" s="661">
        <v>15</v>
      </c>
      <c r="AX2" s="662"/>
      <c r="AY2" s="663"/>
      <c r="AZ2" s="661">
        <v>16</v>
      </c>
      <c r="BA2" s="662"/>
      <c r="BB2" s="663"/>
    </row>
    <row r="3" spans="1:54" s="145" customFormat="1" ht="50.1" customHeight="1" x14ac:dyDescent="0.2">
      <c r="A3" s="145" t="s">
        <v>140</v>
      </c>
      <c r="G3" s="658" t="s">
        <v>141</v>
      </c>
      <c r="H3" s="659"/>
      <c r="I3" s="660"/>
      <c r="J3" s="658" t="s">
        <v>142</v>
      </c>
      <c r="K3" s="659"/>
      <c r="L3" s="660"/>
      <c r="M3" s="658" t="s">
        <v>143</v>
      </c>
      <c r="N3" s="659"/>
      <c r="O3" s="660"/>
      <c r="P3" s="658" t="s">
        <v>144</v>
      </c>
      <c r="Q3" s="659"/>
      <c r="R3" s="660"/>
      <c r="S3" s="658" t="s">
        <v>145</v>
      </c>
      <c r="T3" s="659"/>
      <c r="U3" s="660"/>
      <c r="V3" s="658" t="s">
        <v>146</v>
      </c>
      <c r="W3" s="659"/>
      <c r="X3" s="660"/>
      <c r="Y3" s="658" t="s">
        <v>147</v>
      </c>
      <c r="Z3" s="659"/>
      <c r="AA3" s="660"/>
      <c r="AB3" s="658" t="s">
        <v>148</v>
      </c>
      <c r="AC3" s="659"/>
      <c r="AD3" s="660"/>
      <c r="AE3" s="658" t="s">
        <v>149</v>
      </c>
      <c r="AF3" s="659"/>
      <c r="AG3" s="660"/>
      <c r="AH3" s="658" t="s">
        <v>150</v>
      </c>
      <c r="AI3" s="659"/>
      <c r="AJ3" s="660"/>
      <c r="AK3" s="658" t="s">
        <v>151</v>
      </c>
      <c r="AL3" s="659"/>
      <c r="AM3" s="660"/>
      <c r="AN3" s="658" t="s">
        <v>152</v>
      </c>
      <c r="AO3" s="659"/>
      <c r="AP3" s="660"/>
      <c r="AQ3" s="658" t="s">
        <v>153</v>
      </c>
      <c r="AR3" s="659"/>
      <c r="AS3" s="660"/>
      <c r="AT3" s="658" t="s">
        <v>154</v>
      </c>
      <c r="AU3" s="659"/>
      <c r="AV3" s="660"/>
      <c r="AW3" s="658" t="s">
        <v>155</v>
      </c>
      <c r="AX3" s="659"/>
      <c r="AY3" s="660"/>
      <c r="AZ3" s="658" t="s">
        <v>156</v>
      </c>
      <c r="BA3" s="659"/>
      <c r="BB3" s="660"/>
    </row>
    <row r="4" spans="1:54" s="148" customFormat="1" x14ac:dyDescent="0.2">
      <c r="A4" s="146" t="s">
        <v>157</v>
      </c>
      <c r="B4" s="146" t="s">
        <v>158</v>
      </c>
      <c r="C4" s="146" t="s">
        <v>159</v>
      </c>
      <c r="D4" s="146" t="s">
        <v>160</v>
      </c>
      <c r="E4" s="146" t="s">
        <v>161</v>
      </c>
      <c r="F4" s="146" t="s">
        <v>162</v>
      </c>
      <c r="G4" s="147" t="s">
        <v>161</v>
      </c>
      <c r="H4" s="147" t="s">
        <v>162</v>
      </c>
      <c r="I4" s="147" t="s">
        <v>163</v>
      </c>
      <c r="J4" s="147" t="s">
        <v>161</v>
      </c>
      <c r="K4" s="147" t="s">
        <v>162</v>
      </c>
      <c r="L4" s="147" t="s">
        <v>163</v>
      </c>
      <c r="M4" s="147" t="s">
        <v>161</v>
      </c>
      <c r="N4" s="147" t="s">
        <v>162</v>
      </c>
      <c r="O4" s="147" t="s">
        <v>163</v>
      </c>
      <c r="P4" s="147" t="s">
        <v>161</v>
      </c>
      <c r="Q4" s="147" t="s">
        <v>162</v>
      </c>
      <c r="R4" s="147" t="s">
        <v>163</v>
      </c>
      <c r="S4" s="147" t="s">
        <v>161</v>
      </c>
      <c r="T4" s="147" t="s">
        <v>162</v>
      </c>
      <c r="U4" s="147" t="s">
        <v>163</v>
      </c>
      <c r="V4" s="147" t="s">
        <v>161</v>
      </c>
      <c r="W4" s="147" t="s">
        <v>162</v>
      </c>
      <c r="X4" s="147" t="s">
        <v>163</v>
      </c>
      <c r="Y4" s="147" t="s">
        <v>161</v>
      </c>
      <c r="Z4" s="147" t="s">
        <v>162</v>
      </c>
      <c r="AA4" s="147" t="s">
        <v>163</v>
      </c>
      <c r="AB4" s="147" t="s">
        <v>161</v>
      </c>
      <c r="AC4" s="147" t="s">
        <v>162</v>
      </c>
      <c r="AD4" s="147" t="s">
        <v>163</v>
      </c>
      <c r="AE4" s="147" t="s">
        <v>161</v>
      </c>
      <c r="AF4" s="147" t="s">
        <v>162</v>
      </c>
      <c r="AG4" s="147" t="s">
        <v>163</v>
      </c>
      <c r="AH4" s="147" t="s">
        <v>161</v>
      </c>
      <c r="AI4" s="147" t="s">
        <v>162</v>
      </c>
      <c r="AJ4" s="147" t="s">
        <v>163</v>
      </c>
      <c r="AK4" s="147" t="s">
        <v>161</v>
      </c>
      <c r="AL4" s="147" t="s">
        <v>162</v>
      </c>
      <c r="AM4" s="147" t="s">
        <v>163</v>
      </c>
      <c r="AN4" s="147" t="s">
        <v>161</v>
      </c>
      <c r="AO4" s="147" t="s">
        <v>162</v>
      </c>
      <c r="AP4" s="147" t="s">
        <v>163</v>
      </c>
      <c r="AQ4" s="147" t="s">
        <v>161</v>
      </c>
      <c r="AR4" s="147" t="s">
        <v>162</v>
      </c>
      <c r="AS4" s="147" t="s">
        <v>163</v>
      </c>
      <c r="AT4" s="147" t="s">
        <v>161</v>
      </c>
      <c r="AU4" s="147" t="s">
        <v>162</v>
      </c>
      <c r="AV4" s="147" t="s">
        <v>163</v>
      </c>
      <c r="AW4" s="147" t="s">
        <v>161</v>
      </c>
      <c r="AX4" s="147" t="s">
        <v>162</v>
      </c>
      <c r="AY4" s="147" t="s">
        <v>163</v>
      </c>
      <c r="AZ4" s="147" t="s">
        <v>161</v>
      </c>
      <c r="BA4" s="147" t="s">
        <v>162</v>
      </c>
      <c r="BB4" s="147" t="s">
        <v>163</v>
      </c>
    </row>
    <row r="5" spans="1:54" s="148" customFormat="1" x14ac:dyDescent="0.2">
      <c r="A5" s="146"/>
      <c r="B5" s="149" t="s">
        <v>164</v>
      </c>
      <c r="C5" s="146"/>
      <c r="D5" s="146"/>
      <c r="E5" s="146"/>
      <c r="F5" s="146"/>
      <c r="G5" s="146"/>
      <c r="H5" s="146"/>
      <c r="I5" s="150" t="s">
        <v>165</v>
      </c>
      <c r="J5" s="146"/>
      <c r="K5" s="146"/>
      <c r="L5" s="150" t="s">
        <v>165</v>
      </c>
      <c r="M5" s="146"/>
      <c r="N5" s="146"/>
      <c r="O5" s="150" t="s">
        <v>165</v>
      </c>
      <c r="P5" s="146"/>
      <c r="Q5" s="146"/>
      <c r="R5" s="150" t="s">
        <v>165</v>
      </c>
      <c r="S5" s="146"/>
      <c r="T5" s="146"/>
      <c r="U5" s="150" t="s">
        <v>165</v>
      </c>
      <c r="V5" s="146"/>
      <c r="W5" s="146"/>
      <c r="X5" s="150" t="s">
        <v>165</v>
      </c>
      <c r="Y5" s="146"/>
      <c r="Z5" s="146"/>
      <c r="AA5" s="150" t="s">
        <v>165</v>
      </c>
      <c r="AB5" s="146"/>
      <c r="AC5" s="146"/>
      <c r="AD5" s="150" t="s">
        <v>165</v>
      </c>
      <c r="AE5" s="146"/>
      <c r="AF5" s="146"/>
      <c r="AG5" s="150" t="s">
        <v>165</v>
      </c>
      <c r="AH5" s="146"/>
      <c r="AI5" s="146"/>
      <c r="AJ5" s="150" t="s">
        <v>165</v>
      </c>
      <c r="AK5" s="146"/>
      <c r="AL5" s="146"/>
      <c r="AM5" s="150" t="s">
        <v>165</v>
      </c>
      <c r="AN5" s="146"/>
      <c r="AO5" s="146"/>
      <c r="AP5" s="150" t="s">
        <v>165</v>
      </c>
      <c r="AQ5" s="146"/>
      <c r="AR5" s="146"/>
      <c r="AS5" s="150" t="s">
        <v>165</v>
      </c>
      <c r="AT5" s="146"/>
      <c r="AU5" s="146"/>
      <c r="AV5" s="150" t="s">
        <v>165</v>
      </c>
      <c r="AW5" s="146"/>
      <c r="AX5" s="146"/>
      <c r="AY5" s="150" t="s">
        <v>165</v>
      </c>
      <c r="AZ5" s="146"/>
      <c r="BA5" s="146"/>
      <c r="BB5" s="150" t="s">
        <v>165</v>
      </c>
    </row>
    <row r="6" spans="1:54" s="148" customFormat="1" x14ac:dyDescent="0.2">
      <c r="A6" s="151">
        <v>1</v>
      </c>
      <c r="B6" s="152" t="s">
        <v>166</v>
      </c>
      <c r="C6" s="153"/>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row>
    <row r="7" spans="1:54" ht="30" x14ac:dyDescent="0.2">
      <c r="A7" s="155">
        <v>1.01</v>
      </c>
      <c r="B7" s="156" t="s">
        <v>167</v>
      </c>
      <c r="C7" s="157" t="s">
        <v>168</v>
      </c>
      <c r="D7" s="158">
        <v>10500</v>
      </c>
      <c r="E7" s="159">
        <v>1200</v>
      </c>
      <c r="F7" s="159">
        <f t="shared" ref="F7:F12" si="0">ROUND(D7*E7,0)</f>
        <v>12600000</v>
      </c>
      <c r="G7" s="159">
        <v>1190</v>
      </c>
      <c r="H7" s="159">
        <f>ROUND($D7*G7,0)</f>
        <v>12495000</v>
      </c>
      <c r="I7" s="160" t="str">
        <f>+IF(G7&lt;=$E7,"OK","NO OK")</f>
        <v>OK</v>
      </c>
      <c r="J7" s="159">
        <v>1180</v>
      </c>
      <c r="K7" s="159">
        <f>ROUND($D7*J7,0)</f>
        <v>12390000</v>
      </c>
      <c r="L7" s="160" t="str">
        <f>+IF(J7&lt;=$E7,"OK","NO OK")</f>
        <v>OK</v>
      </c>
      <c r="M7" s="159">
        <v>1200</v>
      </c>
      <c r="N7" s="159">
        <f>ROUND($D7*M7,0)</f>
        <v>12600000</v>
      </c>
      <c r="O7" s="160" t="str">
        <f>+IF(M7&lt;=$E7,"OK","NO OK")</f>
        <v>OK</v>
      </c>
      <c r="P7" s="159">
        <v>1184</v>
      </c>
      <c r="Q7" s="159">
        <f>ROUND($D7*P7,0)</f>
        <v>12432000</v>
      </c>
      <c r="R7" s="160" t="str">
        <f>+IF(P7&lt;=$E7,"OK","NO OK")</f>
        <v>OK</v>
      </c>
      <c r="S7" s="159">
        <v>1186</v>
      </c>
      <c r="T7" s="159">
        <f>ROUND($D7*S7,0)</f>
        <v>12453000</v>
      </c>
      <c r="U7" s="160" t="str">
        <f>+IF(S7&lt;=$E7,"OK","NO OK")</f>
        <v>OK</v>
      </c>
      <c r="V7" s="159">
        <v>1190</v>
      </c>
      <c r="W7" s="159">
        <f>ROUND($D7*V7,0)</f>
        <v>12495000</v>
      </c>
      <c r="X7" s="160" t="str">
        <f>+IF(V7&lt;=$E7,"OK","NO OK")</f>
        <v>OK</v>
      </c>
      <c r="Y7" s="159">
        <v>1200</v>
      </c>
      <c r="Z7" s="159">
        <f>ROUND($D7*Y7,0)</f>
        <v>12600000</v>
      </c>
      <c r="AA7" s="160" t="str">
        <f>+IF(Y7&lt;=$E7,"OK","NO OK")</f>
        <v>OK</v>
      </c>
      <c r="AB7" s="159">
        <v>1188</v>
      </c>
      <c r="AC7" s="159">
        <f>ROUND($D7*AB7,0)</f>
        <v>12474000</v>
      </c>
      <c r="AD7" s="160" t="str">
        <f>+IF(AB7&lt;=$E7,"OK","NO OK")</f>
        <v>OK</v>
      </c>
      <c r="AE7" s="159">
        <v>1158</v>
      </c>
      <c r="AF7" s="159">
        <f>ROUND($D7*AE7,0)</f>
        <v>12159000</v>
      </c>
      <c r="AG7" s="160" t="str">
        <f>+IF(AE7&lt;=$E7,"OK","NO OK")</f>
        <v>OK</v>
      </c>
      <c r="AH7" s="159">
        <v>1187</v>
      </c>
      <c r="AI7" s="159">
        <f>ROUND($D7*AH7,0)</f>
        <v>12463500</v>
      </c>
      <c r="AJ7" s="160" t="str">
        <f>+IF(AH7&lt;=$E7,"OK","NO OK")</f>
        <v>OK</v>
      </c>
      <c r="AK7" s="159">
        <v>1189</v>
      </c>
      <c r="AL7" s="159">
        <f>ROUND($D7*AK7,0)</f>
        <v>12484500</v>
      </c>
      <c r="AM7" s="160" t="str">
        <f>+IF(AK7&lt;=$E7,"OK","NO OK")</f>
        <v>OK</v>
      </c>
      <c r="AN7" s="159">
        <v>1184</v>
      </c>
      <c r="AO7" s="159">
        <f>ROUND($D7*AN7,0)</f>
        <v>12432000</v>
      </c>
      <c r="AP7" s="160" t="str">
        <f>+IF(AN7&lt;=$E7,"OK","NO OK")</f>
        <v>OK</v>
      </c>
      <c r="AQ7" s="159">
        <v>1191</v>
      </c>
      <c r="AR7" s="159">
        <f>ROUND($D7*AQ7,0)</f>
        <v>12505500</v>
      </c>
      <c r="AS7" s="160" t="str">
        <f>+IF(AQ7&lt;=$E7,"OK","NO OK")</f>
        <v>OK</v>
      </c>
      <c r="AT7" s="159">
        <v>1191</v>
      </c>
      <c r="AU7" s="159">
        <f>ROUND($D7*AT7,0)</f>
        <v>12505500</v>
      </c>
      <c r="AV7" s="160" t="str">
        <f>+IF(AT7&lt;=$E7,"OK","NO OK")</f>
        <v>OK</v>
      </c>
      <c r="AW7" s="159">
        <v>1180</v>
      </c>
      <c r="AX7" s="159">
        <f>ROUND($D7*AW7,0)</f>
        <v>12390000</v>
      </c>
      <c r="AY7" s="160" t="str">
        <f>+IF(AW7&lt;=$E7,"OK","NO OK")</f>
        <v>OK</v>
      </c>
      <c r="AZ7" s="159">
        <v>1200</v>
      </c>
      <c r="BA7" s="159">
        <f>ROUND($D7*AZ7,0)</f>
        <v>12600000</v>
      </c>
      <c r="BB7" s="160" t="str">
        <f>+IF(AZ7&lt;=$E7,"OK","NO OK")</f>
        <v>OK</v>
      </c>
    </row>
    <row r="8" spans="1:54" x14ac:dyDescent="0.2">
      <c r="A8" s="155">
        <v>1.02</v>
      </c>
      <c r="B8" s="162" t="s">
        <v>169</v>
      </c>
      <c r="C8" s="157" t="s">
        <v>170</v>
      </c>
      <c r="D8" s="158">
        <v>1234</v>
      </c>
      <c r="E8" s="159">
        <v>11122</v>
      </c>
      <c r="F8" s="159">
        <f t="shared" si="0"/>
        <v>13724548</v>
      </c>
      <c r="G8" s="159">
        <v>11033</v>
      </c>
      <c r="H8" s="159">
        <f t="shared" ref="H8:H12" si="1">ROUND($D8*G8,0)</f>
        <v>13614722</v>
      </c>
      <c r="I8" s="160" t="str">
        <f t="shared" ref="I8:I12" si="2">+IF(G8&lt;=$E8,"OK","NO OK")</f>
        <v>OK</v>
      </c>
      <c r="J8" s="159">
        <v>10936</v>
      </c>
      <c r="K8" s="159">
        <f t="shared" ref="K8:K12" si="3">ROUND($D8*J8,0)</f>
        <v>13495024</v>
      </c>
      <c r="L8" s="160" t="str">
        <f t="shared" ref="L8:L12" si="4">+IF(J8&lt;=$E8,"OK","NO OK")</f>
        <v>OK</v>
      </c>
      <c r="M8" s="159">
        <v>11122</v>
      </c>
      <c r="N8" s="159">
        <f t="shared" ref="N8:N12" si="5">ROUND($D8*M8,0)</f>
        <v>13724548</v>
      </c>
      <c r="O8" s="160" t="str">
        <f t="shared" ref="O8:O12" si="6">+IF(M8&lt;=$E8,"OK","NO OK")</f>
        <v>OK</v>
      </c>
      <c r="P8" s="159">
        <v>10975</v>
      </c>
      <c r="Q8" s="159">
        <f t="shared" ref="Q8:Q12" si="7">ROUND($D8*P8,0)</f>
        <v>13543150</v>
      </c>
      <c r="R8" s="160" t="str">
        <f t="shared" ref="R8:R12" si="8">+IF(P8&lt;=$E8,"OK","NO OK")</f>
        <v>OK</v>
      </c>
      <c r="S8" s="159">
        <v>10996</v>
      </c>
      <c r="T8" s="159">
        <f t="shared" ref="T8:T12" si="9">ROUND($D8*S8,0)</f>
        <v>13569064</v>
      </c>
      <c r="U8" s="160" t="str">
        <f t="shared" ref="U8:U12" si="10">+IF(S8&lt;=$E8,"OK","NO OK")</f>
        <v>OK</v>
      </c>
      <c r="V8" s="159">
        <v>11029</v>
      </c>
      <c r="W8" s="159">
        <f t="shared" ref="W8:W12" si="11">ROUND($D8*V8,0)</f>
        <v>13609786</v>
      </c>
      <c r="X8" s="160" t="str">
        <f t="shared" ref="X8:X12" si="12">+IF(V8&lt;=$E8,"OK","NO OK")</f>
        <v>OK</v>
      </c>
      <c r="Y8" s="159">
        <v>11122</v>
      </c>
      <c r="Z8" s="159">
        <f t="shared" ref="Z8:Z12" si="13">ROUND($D8*Y8,0)</f>
        <v>13724548</v>
      </c>
      <c r="AA8" s="160" t="str">
        <f t="shared" ref="AA8:AA12" si="14">+IF(Y8&lt;=$E8,"OK","NO OK")</f>
        <v>OK</v>
      </c>
      <c r="AB8" s="159">
        <v>11010</v>
      </c>
      <c r="AC8" s="159">
        <f t="shared" ref="AC8:AC12" si="15">ROUND($D8*AB8,0)</f>
        <v>13586340</v>
      </c>
      <c r="AD8" s="160" t="str">
        <f t="shared" ref="AD8:AD12" si="16">+IF(AB8&lt;=$E8,"OK","NO OK")</f>
        <v>OK</v>
      </c>
      <c r="AE8" s="159">
        <v>10733</v>
      </c>
      <c r="AF8" s="159">
        <f t="shared" ref="AF8:AF12" si="17">ROUND($D8*AE8,0)</f>
        <v>13244522</v>
      </c>
      <c r="AG8" s="160" t="str">
        <f t="shared" ref="AG8:AG12" si="18">+IF(AE8&lt;=$E8,"OK","NO OK")</f>
        <v>OK</v>
      </c>
      <c r="AH8" s="159">
        <v>10999</v>
      </c>
      <c r="AI8" s="159">
        <f t="shared" ref="AI8:AI12" si="19">ROUND($D8*AH8,0)</f>
        <v>13572766</v>
      </c>
      <c r="AJ8" s="160" t="str">
        <f t="shared" ref="AJ8:AJ12" si="20">+IF(AH8&lt;=$E8,"OK","NO OK")</f>
        <v>OK</v>
      </c>
      <c r="AK8" s="159">
        <v>11022</v>
      </c>
      <c r="AL8" s="159">
        <f t="shared" ref="AL8:AL12" si="21">ROUND($D8*AK8,0)</f>
        <v>13601148</v>
      </c>
      <c r="AM8" s="160" t="str">
        <f t="shared" ref="AM8:AM12" si="22">+IF(AK8&lt;=$E8,"OK","NO OK")</f>
        <v>OK</v>
      </c>
      <c r="AN8" s="159">
        <v>10975</v>
      </c>
      <c r="AO8" s="159">
        <f t="shared" ref="AO8:AO12" si="23">ROUND($D8*AN8,0)</f>
        <v>13543150</v>
      </c>
      <c r="AP8" s="160" t="str">
        <f t="shared" ref="AP8:AP12" si="24">+IF(AN8&lt;=$E8,"OK","NO OK")</f>
        <v>OK</v>
      </c>
      <c r="AQ8" s="159">
        <v>11041</v>
      </c>
      <c r="AR8" s="159">
        <f t="shared" ref="AR8:AR12" si="25">ROUND($D8*AQ8,0)</f>
        <v>13624594</v>
      </c>
      <c r="AS8" s="160" t="str">
        <f t="shared" ref="AS8:AS12" si="26">+IF(AQ8&lt;=$E8,"OK","NO OK")</f>
        <v>OK</v>
      </c>
      <c r="AT8" s="159">
        <v>11036</v>
      </c>
      <c r="AU8" s="159">
        <f t="shared" ref="AU8:AU12" si="27">ROUND($D8*AT8,0)</f>
        <v>13618424</v>
      </c>
      <c r="AV8" s="160" t="str">
        <f t="shared" ref="AV8:AV12" si="28">+IF(AT8&lt;=$E8,"OK","NO OK")</f>
        <v>OK</v>
      </c>
      <c r="AW8" s="159">
        <v>10900</v>
      </c>
      <c r="AX8" s="159">
        <f t="shared" ref="AX8:AX12" si="29">ROUND($D8*AW8,0)</f>
        <v>13450600</v>
      </c>
      <c r="AY8" s="160" t="str">
        <f t="shared" ref="AY8:AY12" si="30">+IF(AW8&lt;=$E8,"OK","NO OK")</f>
        <v>OK</v>
      </c>
      <c r="AZ8" s="159">
        <v>11122</v>
      </c>
      <c r="BA8" s="159">
        <f t="shared" ref="BA8:BA12" si="31">ROUND($D8*AZ8,0)</f>
        <v>13724548</v>
      </c>
      <c r="BB8" s="160" t="str">
        <f t="shared" ref="BB8:BB12" si="32">+IF(AZ8&lt;=$E8,"OK","NO OK")</f>
        <v>OK</v>
      </c>
    </row>
    <row r="9" spans="1:54" x14ac:dyDescent="0.2">
      <c r="A9" s="155">
        <v>1.03</v>
      </c>
      <c r="B9" s="162" t="s">
        <v>171</v>
      </c>
      <c r="C9" s="157" t="s">
        <v>168</v>
      </c>
      <c r="D9" s="158">
        <v>125</v>
      </c>
      <c r="E9" s="159">
        <v>77153</v>
      </c>
      <c r="F9" s="159">
        <f t="shared" si="0"/>
        <v>9644125</v>
      </c>
      <c r="G9" s="159">
        <v>76536</v>
      </c>
      <c r="H9" s="159">
        <f t="shared" si="1"/>
        <v>9567000</v>
      </c>
      <c r="I9" s="160" t="str">
        <f t="shared" si="2"/>
        <v>OK</v>
      </c>
      <c r="J9" s="159">
        <v>75861</v>
      </c>
      <c r="K9" s="159">
        <f t="shared" si="3"/>
        <v>9482625</v>
      </c>
      <c r="L9" s="160" t="str">
        <f t="shared" si="4"/>
        <v>OK</v>
      </c>
      <c r="M9" s="159">
        <v>77153</v>
      </c>
      <c r="N9" s="159">
        <f t="shared" si="5"/>
        <v>9644125</v>
      </c>
      <c r="O9" s="160" t="str">
        <f t="shared" si="6"/>
        <v>OK</v>
      </c>
      <c r="P9" s="159">
        <v>76131</v>
      </c>
      <c r="Q9" s="159">
        <f t="shared" si="7"/>
        <v>9516375</v>
      </c>
      <c r="R9" s="160" t="str">
        <f t="shared" si="8"/>
        <v>OK</v>
      </c>
      <c r="S9" s="159">
        <v>76281</v>
      </c>
      <c r="T9" s="159">
        <f t="shared" si="9"/>
        <v>9535125</v>
      </c>
      <c r="U9" s="160" t="str">
        <f t="shared" si="10"/>
        <v>OK</v>
      </c>
      <c r="V9" s="159">
        <v>76505</v>
      </c>
      <c r="W9" s="159">
        <f t="shared" si="11"/>
        <v>9563125</v>
      </c>
      <c r="X9" s="160" t="str">
        <f t="shared" si="12"/>
        <v>OK</v>
      </c>
      <c r="Y9" s="159">
        <v>77153</v>
      </c>
      <c r="Z9" s="159">
        <f t="shared" si="13"/>
        <v>9644125</v>
      </c>
      <c r="AA9" s="160" t="str">
        <f t="shared" si="14"/>
        <v>OK</v>
      </c>
      <c r="AB9" s="159">
        <v>76375</v>
      </c>
      <c r="AC9" s="159">
        <f t="shared" si="15"/>
        <v>9546875</v>
      </c>
      <c r="AD9" s="160" t="str">
        <f t="shared" si="16"/>
        <v>OK</v>
      </c>
      <c r="AE9" s="159">
        <v>74453</v>
      </c>
      <c r="AF9" s="159">
        <f t="shared" si="17"/>
        <v>9306625</v>
      </c>
      <c r="AG9" s="160" t="str">
        <f t="shared" si="18"/>
        <v>OK</v>
      </c>
      <c r="AH9" s="159">
        <v>76297</v>
      </c>
      <c r="AI9" s="159">
        <f t="shared" si="19"/>
        <v>9537125</v>
      </c>
      <c r="AJ9" s="160" t="str">
        <f t="shared" si="20"/>
        <v>OK</v>
      </c>
      <c r="AK9" s="159">
        <v>76459</v>
      </c>
      <c r="AL9" s="159">
        <f t="shared" si="21"/>
        <v>9557375</v>
      </c>
      <c r="AM9" s="160" t="str">
        <f t="shared" si="22"/>
        <v>OK</v>
      </c>
      <c r="AN9" s="159">
        <v>76134</v>
      </c>
      <c r="AO9" s="159">
        <f t="shared" si="23"/>
        <v>9516750</v>
      </c>
      <c r="AP9" s="160" t="str">
        <f t="shared" si="24"/>
        <v>OK</v>
      </c>
      <c r="AQ9" s="159">
        <v>76589</v>
      </c>
      <c r="AR9" s="159">
        <f t="shared" si="25"/>
        <v>9573625</v>
      </c>
      <c r="AS9" s="160" t="str">
        <f t="shared" si="26"/>
        <v>OK</v>
      </c>
      <c r="AT9" s="159">
        <v>76559</v>
      </c>
      <c r="AU9" s="159">
        <f t="shared" si="27"/>
        <v>9569875</v>
      </c>
      <c r="AV9" s="160" t="str">
        <f t="shared" si="28"/>
        <v>OK</v>
      </c>
      <c r="AW9" s="159">
        <v>75610</v>
      </c>
      <c r="AX9" s="159">
        <f t="shared" si="29"/>
        <v>9451250</v>
      </c>
      <c r="AY9" s="160" t="str">
        <f t="shared" si="30"/>
        <v>OK</v>
      </c>
      <c r="AZ9" s="159">
        <v>77153</v>
      </c>
      <c r="BA9" s="159">
        <f t="shared" si="31"/>
        <v>9644125</v>
      </c>
      <c r="BB9" s="160" t="str">
        <f t="shared" si="32"/>
        <v>OK</v>
      </c>
    </row>
    <row r="10" spans="1:54" ht="30" x14ac:dyDescent="0.2">
      <c r="A10" s="155">
        <v>1.04</v>
      </c>
      <c r="B10" s="162" t="s">
        <v>172</v>
      </c>
      <c r="C10" s="157" t="s">
        <v>173</v>
      </c>
      <c r="D10" s="158">
        <v>8572</v>
      </c>
      <c r="E10" s="159">
        <v>17000</v>
      </c>
      <c r="F10" s="159">
        <f t="shared" si="0"/>
        <v>145724000</v>
      </c>
      <c r="G10" s="159">
        <v>16864</v>
      </c>
      <c r="H10" s="159">
        <f t="shared" si="1"/>
        <v>144558208</v>
      </c>
      <c r="I10" s="160" t="str">
        <f t="shared" si="2"/>
        <v>OK</v>
      </c>
      <c r="J10" s="159">
        <v>16715</v>
      </c>
      <c r="K10" s="159">
        <f t="shared" si="3"/>
        <v>143280980</v>
      </c>
      <c r="L10" s="160" t="str">
        <f t="shared" si="4"/>
        <v>OK</v>
      </c>
      <c r="M10" s="159">
        <v>16745</v>
      </c>
      <c r="N10" s="159">
        <f t="shared" si="5"/>
        <v>143538140</v>
      </c>
      <c r="O10" s="160" t="str">
        <f t="shared" si="6"/>
        <v>OK</v>
      </c>
      <c r="P10" s="159">
        <v>16775</v>
      </c>
      <c r="Q10" s="159">
        <f t="shared" si="7"/>
        <v>143795300</v>
      </c>
      <c r="R10" s="160" t="str">
        <f t="shared" si="8"/>
        <v>OK</v>
      </c>
      <c r="S10" s="159">
        <v>16808</v>
      </c>
      <c r="T10" s="159">
        <f t="shared" si="9"/>
        <v>144078176</v>
      </c>
      <c r="U10" s="160" t="str">
        <f t="shared" si="10"/>
        <v>OK</v>
      </c>
      <c r="V10" s="159">
        <v>16857</v>
      </c>
      <c r="W10" s="159">
        <f t="shared" si="11"/>
        <v>144498204</v>
      </c>
      <c r="X10" s="160" t="str">
        <f t="shared" si="12"/>
        <v>OK</v>
      </c>
      <c r="Y10" s="159">
        <v>16000</v>
      </c>
      <c r="Z10" s="159">
        <f t="shared" si="13"/>
        <v>137152000</v>
      </c>
      <c r="AA10" s="160" t="str">
        <f t="shared" si="14"/>
        <v>OK</v>
      </c>
      <c r="AB10" s="159">
        <v>16829</v>
      </c>
      <c r="AC10" s="159">
        <f t="shared" si="15"/>
        <v>144258188</v>
      </c>
      <c r="AD10" s="160" t="str">
        <f t="shared" si="16"/>
        <v>OK</v>
      </c>
      <c r="AE10" s="159">
        <v>16405</v>
      </c>
      <c r="AF10" s="159">
        <f t="shared" si="17"/>
        <v>140623660</v>
      </c>
      <c r="AG10" s="160" t="str">
        <f t="shared" si="18"/>
        <v>OK</v>
      </c>
      <c r="AH10" s="159">
        <v>16811</v>
      </c>
      <c r="AI10" s="159">
        <f t="shared" si="19"/>
        <v>144103892</v>
      </c>
      <c r="AJ10" s="160" t="str">
        <f t="shared" si="20"/>
        <v>OK</v>
      </c>
      <c r="AK10" s="159">
        <v>16847</v>
      </c>
      <c r="AL10" s="159">
        <f t="shared" si="21"/>
        <v>144412484</v>
      </c>
      <c r="AM10" s="160" t="str">
        <f t="shared" si="22"/>
        <v>OK</v>
      </c>
      <c r="AN10" s="159">
        <v>16776</v>
      </c>
      <c r="AO10" s="159">
        <f t="shared" si="23"/>
        <v>143803872</v>
      </c>
      <c r="AP10" s="160" t="str">
        <f t="shared" si="24"/>
        <v>OK</v>
      </c>
      <c r="AQ10" s="159">
        <v>16876</v>
      </c>
      <c r="AR10" s="159">
        <f t="shared" si="25"/>
        <v>144661072</v>
      </c>
      <c r="AS10" s="160" t="str">
        <f t="shared" si="26"/>
        <v>OK</v>
      </c>
      <c r="AT10" s="159">
        <v>16869</v>
      </c>
      <c r="AU10" s="159">
        <f t="shared" si="27"/>
        <v>144601068</v>
      </c>
      <c r="AV10" s="160" t="str">
        <f t="shared" si="28"/>
        <v>OK</v>
      </c>
      <c r="AW10" s="159">
        <v>16660</v>
      </c>
      <c r="AX10" s="159">
        <f t="shared" si="29"/>
        <v>142809520</v>
      </c>
      <c r="AY10" s="160" t="str">
        <f t="shared" si="30"/>
        <v>OK</v>
      </c>
      <c r="AZ10" s="159">
        <v>17000</v>
      </c>
      <c r="BA10" s="159">
        <f t="shared" si="31"/>
        <v>145724000</v>
      </c>
      <c r="BB10" s="160" t="str">
        <f t="shared" si="32"/>
        <v>OK</v>
      </c>
    </row>
    <row r="11" spans="1:54" ht="30" x14ac:dyDescent="0.2">
      <c r="A11" s="155">
        <v>1.05</v>
      </c>
      <c r="B11" s="162" t="s">
        <v>174</v>
      </c>
      <c r="C11" s="157" t="s">
        <v>173</v>
      </c>
      <c r="D11" s="158">
        <v>2740</v>
      </c>
      <c r="E11" s="163">
        <v>6000</v>
      </c>
      <c r="F11" s="159">
        <f t="shared" si="0"/>
        <v>16440000</v>
      </c>
      <c r="G11" s="163">
        <v>5952</v>
      </c>
      <c r="H11" s="159">
        <f t="shared" si="1"/>
        <v>16308480</v>
      </c>
      <c r="I11" s="160" t="str">
        <f t="shared" si="2"/>
        <v>OK</v>
      </c>
      <c r="J11" s="163">
        <v>5900</v>
      </c>
      <c r="K11" s="159">
        <f t="shared" si="3"/>
        <v>16166000</v>
      </c>
      <c r="L11" s="160" t="str">
        <f t="shared" si="4"/>
        <v>OK</v>
      </c>
      <c r="M11" s="163">
        <v>6000</v>
      </c>
      <c r="N11" s="159">
        <f t="shared" si="5"/>
        <v>16440000</v>
      </c>
      <c r="O11" s="160" t="str">
        <f t="shared" si="6"/>
        <v>OK</v>
      </c>
      <c r="P11" s="163">
        <v>5921</v>
      </c>
      <c r="Q11" s="159">
        <f t="shared" si="7"/>
        <v>16223540</v>
      </c>
      <c r="R11" s="160" t="str">
        <f t="shared" si="8"/>
        <v>OK</v>
      </c>
      <c r="S11" s="163">
        <v>5932</v>
      </c>
      <c r="T11" s="159">
        <f t="shared" si="9"/>
        <v>16253680</v>
      </c>
      <c r="U11" s="160" t="str">
        <f t="shared" si="10"/>
        <v>OK</v>
      </c>
      <c r="V11" s="163">
        <v>5950</v>
      </c>
      <c r="W11" s="159">
        <f t="shared" si="11"/>
        <v>16303000</v>
      </c>
      <c r="X11" s="160" t="str">
        <f t="shared" si="12"/>
        <v>OK</v>
      </c>
      <c r="Y11" s="163">
        <v>6000</v>
      </c>
      <c r="Z11" s="159">
        <f t="shared" si="13"/>
        <v>16440000</v>
      </c>
      <c r="AA11" s="160" t="str">
        <f t="shared" si="14"/>
        <v>OK</v>
      </c>
      <c r="AB11" s="163">
        <v>5939</v>
      </c>
      <c r="AC11" s="159">
        <f t="shared" si="15"/>
        <v>16272860</v>
      </c>
      <c r="AD11" s="160" t="str">
        <f t="shared" si="16"/>
        <v>OK</v>
      </c>
      <c r="AE11" s="163">
        <v>5790</v>
      </c>
      <c r="AF11" s="159">
        <f t="shared" si="17"/>
        <v>15864600</v>
      </c>
      <c r="AG11" s="160" t="str">
        <f t="shared" si="18"/>
        <v>OK</v>
      </c>
      <c r="AH11" s="163">
        <v>5933</v>
      </c>
      <c r="AI11" s="159">
        <f t="shared" si="19"/>
        <v>16256420</v>
      </c>
      <c r="AJ11" s="160" t="str">
        <f t="shared" si="20"/>
        <v>OK</v>
      </c>
      <c r="AK11" s="163">
        <v>5946</v>
      </c>
      <c r="AL11" s="159">
        <f t="shared" si="21"/>
        <v>16292040</v>
      </c>
      <c r="AM11" s="160" t="str">
        <f t="shared" si="22"/>
        <v>OK</v>
      </c>
      <c r="AN11" s="163">
        <v>5921</v>
      </c>
      <c r="AO11" s="159">
        <f t="shared" si="23"/>
        <v>16223540</v>
      </c>
      <c r="AP11" s="160" t="str">
        <f t="shared" si="24"/>
        <v>OK</v>
      </c>
      <c r="AQ11" s="163">
        <v>5956</v>
      </c>
      <c r="AR11" s="159">
        <f t="shared" si="25"/>
        <v>16319440</v>
      </c>
      <c r="AS11" s="160" t="str">
        <f t="shared" si="26"/>
        <v>OK</v>
      </c>
      <c r="AT11" s="163">
        <v>5954</v>
      </c>
      <c r="AU11" s="159">
        <f t="shared" si="27"/>
        <v>16313960</v>
      </c>
      <c r="AV11" s="160" t="str">
        <f t="shared" si="28"/>
        <v>OK</v>
      </c>
      <c r="AW11" s="163">
        <v>5880</v>
      </c>
      <c r="AX11" s="159">
        <f t="shared" si="29"/>
        <v>16111200</v>
      </c>
      <c r="AY11" s="160" t="str">
        <f t="shared" si="30"/>
        <v>OK</v>
      </c>
      <c r="AZ11" s="163">
        <v>6000</v>
      </c>
      <c r="BA11" s="159">
        <f t="shared" si="31"/>
        <v>16440000</v>
      </c>
      <c r="BB11" s="160" t="str">
        <f t="shared" si="32"/>
        <v>OK</v>
      </c>
    </row>
    <row r="12" spans="1:54" ht="30" x14ac:dyDescent="0.2">
      <c r="A12" s="155">
        <v>1.06</v>
      </c>
      <c r="B12" s="162" t="s">
        <v>175</v>
      </c>
      <c r="C12" s="157" t="s">
        <v>173</v>
      </c>
      <c r="D12" s="158">
        <v>702</v>
      </c>
      <c r="E12" s="159">
        <v>50188</v>
      </c>
      <c r="F12" s="159">
        <f t="shared" si="0"/>
        <v>35231976</v>
      </c>
      <c r="G12" s="159">
        <v>49786</v>
      </c>
      <c r="H12" s="159">
        <f t="shared" si="1"/>
        <v>34949772</v>
      </c>
      <c r="I12" s="160" t="str">
        <f t="shared" si="2"/>
        <v>OK</v>
      </c>
      <c r="J12" s="159">
        <v>49348</v>
      </c>
      <c r="K12" s="159">
        <f t="shared" si="3"/>
        <v>34642296</v>
      </c>
      <c r="L12" s="160" t="str">
        <f t="shared" si="4"/>
        <v>OK</v>
      </c>
      <c r="M12" s="159">
        <v>50188</v>
      </c>
      <c r="N12" s="159">
        <f t="shared" si="5"/>
        <v>35231976</v>
      </c>
      <c r="O12" s="160" t="str">
        <f t="shared" si="6"/>
        <v>OK</v>
      </c>
      <c r="P12" s="159">
        <v>49523</v>
      </c>
      <c r="Q12" s="159">
        <f t="shared" si="7"/>
        <v>34765146</v>
      </c>
      <c r="R12" s="160" t="str">
        <f t="shared" si="8"/>
        <v>OK</v>
      </c>
      <c r="S12" s="159">
        <v>49621</v>
      </c>
      <c r="T12" s="159">
        <f t="shared" si="9"/>
        <v>34833942</v>
      </c>
      <c r="U12" s="160" t="str">
        <f t="shared" si="10"/>
        <v>OK</v>
      </c>
      <c r="V12" s="159">
        <v>49766</v>
      </c>
      <c r="W12" s="159">
        <f t="shared" si="11"/>
        <v>34935732</v>
      </c>
      <c r="X12" s="160" t="str">
        <f t="shared" si="12"/>
        <v>OK</v>
      </c>
      <c r="Y12" s="159">
        <v>47000</v>
      </c>
      <c r="Z12" s="159">
        <f t="shared" si="13"/>
        <v>32994000</v>
      </c>
      <c r="AA12" s="160" t="str">
        <f t="shared" si="14"/>
        <v>OK</v>
      </c>
      <c r="AB12" s="159">
        <v>49682</v>
      </c>
      <c r="AC12" s="159">
        <f t="shared" si="15"/>
        <v>34876764</v>
      </c>
      <c r="AD12" s="160" t="str">
        <f t="shared" si="16"/>
        <v>OK</v>
      </c>
      <c r="AE12" s="159">
        <v>48431</v>
      </c>
      <c r="AF12" s="159">
        <f t="shared" si="17"/>
        <v>33998562</v>
      </c>
      <c r="AG12" s="160" t="str">
        <f t="shared" si="18"/>
        <v>OK</v>
      </c>
      <c r="AH12" s="159">
        <v>49631</v>
      </c>
      <c r="AI12" s="159">
        <f t="shared" si="19"/>
        <v>34840962</v>
      </c>
      <c r="AJ12" s="160" t="str">
        <f t="shared" si="20"/>
        <v>OK</v>
      </c>
      <c r="AK12" s="159">
        <v>49736</v>
      </c>
      <c r="AL12" s="159">
        <f t="shared" si="21"/>
        <v>34914672</v>
      </c>
      <c r="AM12" s="160" t="str">
        <f t="shared" si="22"/>
        <v>OK</v>
      </c>
      <c r="AN12" s="159">
        <v>49525</v>
      </c>
      <c r="AO12" s="159">
        <f t="shared" si="23"/>
        <v>34766550</v>
      </c>
      <c r="AP12" s="160" t="str">
        <f t="shared" si="24"/>
        <v>OK</v>
      </c>
      <c r="AQ12" s="159">
        <v>49821</v>
      </c>
      <c r="AR12" s="159">
        <f t="shared" si="25"/>
        <v>34974342</v>
      </c>
      <c r="AS12" s="160" t="str">
        <f t="shared" si="26"/>
        <v>OK</v>
      </c>
      <c r="AT12" s="159">
        <v>49802</v>
      </c>
      <c r="AU12" s="159">
        <f t="shared" si="27"/>
        <v>34961004</v>
      </c>
      <c r="AV12" s="160" t="str">
        <f t="shared" si="28"/>
        <v>OK</v>
      </c>
      <c r="AW12" s="159">
        <v>49180</v>
      </c>
      <c r="AX12" s="159">
        <f t="shared" si="29"/>
        <v>34524360</v>
      </c>
      <c r="AY12" s="160" t="str">
        <f t="shared" si="30"/>
        <v>OK</v>
      </c>
      <c r="AZ12" s="159">
        <v>50188</v>
      </c>
      <c r="BA12" s="159">
        <f t="shared" si="31"/>
        <v>35231976</v>
      </c>
      <c r="BB12" s="160" t="str">
        <f t="shared" si="32"/>
        <v>OK</v>
      </c>
    </row>
    <row r="13" spans="1:54" x14ac:dyDescent="0.2">
      <c r="A13" s="155"/>
      <c r="B13" s="164" t="s">
        <v>176</v>
      </c>
      <c r="C13" s="157"/>
      <c r="D13" s="165"/>
      <c r="E13" s="166"/>
      <c r="F13" s="167">
        <f>SUM(F7:F12)</f>
        <v>233364649</v>
      </c>
      <c r="G13" s="166"/>
      <c r="H13" s="167">
        <f>SUM(H7:H12)</f>
        <v>231493182</v>
      </c>
      <c r="I13" s="166"/>
      <c r="J13" s="166"/>
      <c r="K13" s="167">
        <f>SUM(K7:K12)</f>
        <v>229456925</v>
      </c>
      <c r="L13" s="166"/>
      <c r="M13" s="166"/>
      <c r="N13" s="167">
        <f>SUM(N7:N12)</f>
        <v>231178789</v>
      </c>
      <c r="O13" s="166"/>
      <c r="P13" s="166">
        <v>0</v>
      </c>
      <c r="Q13" s="167">
        <f>SUM(Q7:Q12)</f>
        <v>230275511</v>
      </c>
      <c r="R13" s="166"/>
      <c r="S13" s="166">
        <v>0</v>
      </c>
      <c r="T13" s="167">
        <f>SUM(T7:T12)</f>
        <v>230722987</v>
      </c>
      <c r="U13" s="166"/>
      <c r="V13" s="166"/>
      <c r="W13" s="167">
        <f>SUM(W7:W12)</f>
        <v>231404847</v>
      </c>
      <c r="X13" s="166"/>
      <c r="Y13" s="166"/>
      <c r="Z13" s="167">
        <f>SUM(Z7:Z12)</f>
        <v>222554673</v>
      </c>
      <c r="AA13" s="166"/>
      <c r="AB13" s="166"/>
      <c r="AC13" s="167">
        <f>SUM(AC7:AC12)</f>
        <v>231015027</v>
      </c>
      <c r="AD13" s="166"/>
      <c r="AE13" s="166"/>
      <c r="AF13" s="167">
        <f>SUM(AF7:AF12)</f>
        <v>225196969</v>
      </c>
      <c r="AG13" s="166"/>
      <c r="AH13" s="166"/>
      <c r="AI13" s="167">
        <f>SUM(AI7:AI12)</f>
        <v>230774665</v>
      </c>
      <c r="AJ13" s="166"/>
      <c r="AK13" s="166">
        <v>0</v>
      </c>
      <c r="AL13" s="167">
        <f>SUM(AL7:AL12)</f>
        <v>231262219</v>
      </c>
      <c r="AM13" s="166"/>
      <c r="AN13" s="166"/>
      <c r="AO13" s="167">
        <f>SUM(AO7:AO12)</f>
        <v>230285862</v>
      </c>
      <c r="AP13" s="166"/>
      <c r="AQ13" s="166">
        <v>0</v>
      </c>
      <c r="AR13" s="167">
        <f>SUM(AR7:AR12)</f>
        <v>231658573</v>
      </c>
      <c r="AS13" s="166"/>
      <c r="AT13" s="166"/>
      <c r="AU13" s="167">
        <f>SUM(AU7:AU12)</f>
        <v>231569831</v>
      </c>
      <c r="AV13" s="166"/>
      <c r="AW13" s="166"/>
      <c r="AX13" s="167">
        <f>SUM(AX7:AX12)</f>
        <v>228736930</v>
      </c>
      <c r="AY13" s="166"/>
      <c r="AZ13" s="166"/>
      <c r="BA13" s="167">
        <f>SUM(BA7:BA12)</f>
        <v>233364649</v>
      </c>
      <c r="BB13" s="166"/>
    </row>
    <row r="14" spans="1:54" x14ac:dyDescent="0.2">
      <c r="A14" s="151">
        <v>2</v>
      </c>
      <c r="B14" s="152" t="s">
        <v>177</v>
      </c>
      <c r="C14" s="153"/>
      <c r="D14" s="154"/>
      <c r="E14" s="154"/>
      <c r="F14" s="154"/>
      <c r="G14" s="154"/>
      <c r="H14" s="154"/>
      <c r="I14" s="154"/>
      <c r="J14" s="154"/>
      <c r="K14" s="154"/>
      <c r="L14" s="154"/>
      <c r="M14" s="154"/>
      <c r="N14" s="154"/>
      <c r="O14" s="154"/>
      <c r="P14" s="154">
        <v>0</v>
      </c>
      <c r="Q14" s="154"/>
      <c r="R14" s="154"/>
      <c r="S14" s="154">
        <v>0</v>
      </c>
      <c r="T14" s="154"/>
      <c r="U14" s="154"/>
      <c r="V14" s="154"/>
      <c r="W14" s="154"/>
      <c r="X14" s="154"/>
      <c r="Y14" s="154"/>
      <c r="Z14" s="154"/>
      <c r="AA14" s="154"/>
      <c r="AB14" s="154"/>
      <c r="AC14" s="154"/>
      <c r="AD14" s="154"/>
      <c r="AE14" s="154"/>
      <c r="AF14" s="154"/>
      <c r="AG14" s="154"/>
      <c r="AH14" s="154"/>
      <c r="AI14" s="154"/>
      <c r="AJ14" s="154"/>
      <c r="AK14" s="154">
        <v>0</v>
      </c>
      <c r="AL14" s="154"/>
      <c r="AM14" s="154"/>
      <c r="AN14" s="154"/>
      <c r="AO14" s="154"/>
      <c r="AP14" s="154"/>
      <c r="AQ14" s="154">
        <v>0</v>
      </c>
      <c r="AR14" s="154"/>
      <c r="AS14" s="154"/>
      <c r="AT14" s="154"/>
      <c r="AU14" s="154"/>
      <c r="AV14" s="154"/>
      <c r="AW14" s="154"/>
      <c r="AX14" s="154"/>
      <c r="AY14" s="154"/>
      <c r="AZ14" s="154"/>
      <c r="BA14" s="154"/>
      <c r="BB14" s="154"/>
    </row>
    <row r="15" spans="1:54" x14ac:dyDescent="0.2">
      <c r="A15" s="155">
        <v>2.0099999999999998</v>
      </c>
      <c r="B15" s="162" t="s">
        <v>178</v>
      </c>
      <c r="C15" s="157" t="s">
        <v>168</v>
      </c>
      <c r="D15" s="158">
        <v>1162.5</v>
      </c>
      <c r="E15" s="159">
        <v>1500</v>
      </c>
      <c r="F15" s="159">
        <f>ROUND(D15*E15,0)</f>
        <v>1743750</v>
      </c>
      <c r="G15" s="159">
        <v>1488</v>
      </c>
      <c r="H15" s="159">
        <f t="shared" ref="H15:H18" si="33">ROUND($D15*G15,0)</f>
        <v>1729800</v>
      </c>
      <c r="I15" s="160" t="str">
        <f t="shared" ref="I15:I18" si="34">+IF(G15&lt;=$E15,"OK","NO OK")</f>
        <v>OK</v>
      </c>
      <c r="J15" s="159">
        <v>1475</v>
      </c>
      <c r="K15" s="159">
        <f t="shared" ref="K15:K18" si="35">ROUND($D15*J15,0)</f>
        <v>1714688</v>
      </c>
      <c r="L15" s="160" t="str">
        <f t="shared" ref="L15:L18" si="36">+IF(J15&lt;=$E15,"OK","NO OK")</f>
        <v>OK</v>
      </c>
      <c r="M15" s="159">
        <v>1500</v>
      </c>
      <c r="N15" s="159">
        <f t="shared" ref="N15:N18" si="37">ROUND($D15*M15,0)</f>
        <v>1743750</v>
      </c>
      <c r="O15" s="160" t="str">
        <f t="shared" ref="O15:O18" si="38">+IF(M15&lt;=$E15,"OK","NO OK")</f>
        <v>OK</v>
      </c>
      <c r="P15" s="159">
        <v>1480</v>
      </c>
      <c r="Q15" s="159">
        <f t="shared" ref="Q15:Q18" si="39">ROUND($D15*P15,0)</f>
        <v>1720500</v>
      </c>
      <c r="R15" s="160" t="str">
        <f t="shared" ref="R15:R18" si="40">+IF(P15&lt;=$E15,"OK","NO OK")</f>
        <v>OK</v>
      </c>
      <c r="S15" s="159">
        <v>1483</v>
      </c>
      <c r="T15" s="159">
        <f t="shared" ref="T15:T18" si="41">ROUND($D15*S15,0)</f>
        <v>1723988</v>
      </c>
      <c r="U15" s="160" t="str">
        <f t="shared" ref="U15:U18" si="42">+IF(S15&lt;=$E15,"OK","NO OK")</f>
        <v>OK</v>
      </c>
      <c r="V15" s="159">
        <v>1487</v>
      </c>
      <c r="W15" s="159">
        <f t="shared" ref="W15:W18" si="43">ROUND($D15*V15,0)</f>
        <v>1728638</v>
      </c>
      <c r="X15" s="160" t="str">
        <f t="shared" ref="X15:X18" si="44">+IF(V15&lt;=$E15,"OK","NO OK")</f>
        <v>OK</v>
      </c>
      <c r="Y15" s="159">
        <v>1500</v>
      </c>
      <c r="Z15" s="159">
        <f t="shared" ref="Z15:Z18" si="45">ROUND($D15*Y15,0)</f>
        <v>1743750</v>
      </c>
      <c r="AA15" s="160" t="str">
        <f t="shared" ref="AA15:AA18" si="46">+IF(Y15&lt;=$E15,"OK","NO OK")</f>
        <v>OK</v>
      </c>
      <c r="AB15" s="159">
        <v>1485</v>
      </c>
      <c r="AC15" s="159">
        <f t="shared" ref="AC15:AC18" si="47">ROUND($D15*AB15,0)</f>
        <v>1726313</v>
      </c>
      <c r="AD15" s="160" t="str">
        <f t="shared" ref="AD15:AD18" si="48">+IF(AB15&lt;=$E15,"OK","NO OK")</f>
        <v>OK</v>
      </c>
      <c r="AE15" s="159">
        <v>1448</v>
      </c>
      <c r="AF15" s="159">
        <f t="shared" ref="AF15:AF18" si="49">ROUND($D15*AE15,0)</f>
        <v>1683300</v>
      </c>
      <c r="AG15" s="160" t="str">
        <f t="shared" ref="AG15:AG18" si="50">+IF(AE15&lt;=$E15,"OK","NO OK")</f>
        <v>OK</v>
      </c>
      <c r="AH15" s="159">
        <v>1483</v>
      </c>
      <c r="AI15" s="159">
        <f t="shared" ref="AI15:AI18" si="51">ROUND($D15*AH15,0)</f>
        <v>1723988</v>
      </c>
      <c r="AJ15" s="160" t="str">
        <f t="shared" ref="AJ15:AJ18" si="52">+IF(AH15&lt;=$E15,"OK","NO OK")</f>
        <v>OK</v>
      </c>
      <c r="AK15" s="159">
        <v>1487</v>
      </c>
      <c r="AL15" s="159">
        <f t="shared" ref="AL15:AL18" si="53">ROUND($D15*AK15,0)</f>
        <v>1728638</v>
      </c>
      <c r="AM15" s="160" t="str">
        <f t="shared" ref="AM15:AM18" si="54">+IF(AK15&lt;=$E15,"OK","NO OK")</f>
        <v>OK</v>
      </c>
      <c r="AN15" s="159">
        <v>1480</v>
      </c>
      <c r="AO15" s="159">
        <f t="shared" ref="AO15:AO18" si="55">ROUND($D15*AN15,0)</f>
        <v>1720500</v>
      </c>
      <c r="AP15" s="160" t="str">
        <f t="shared" ref="AP15:AP18" si="56">+IF(AN15&lt;=$E15,"OK","NO OK")</f>
        <v>OK</v>
      </c>
      <c r="AQ15" s="159">
        <v>1489</v>
      </c>
      <c r="AR15" s="159">
        <f t="shared" ref="AR15:AR18" si="57">ROUND($D15*AQ15,0)</f>
        <v>1730963</v>
      </c>
      <c r="AS15" s="160" t="str">
        <f t="shared" ref="AS15:AS18" si="58">+IF(AQ15&lt;=$E15,"OK","NO OK")</f>
        <v>OK</v>
      </c>
      <c r="AT15" s="159">
        <v>1488</v>
      </c>
      <c r="AU15" s="159">
        <f t="shared" ref="AU15:AU18" si="59">ROUND($D15*AT15,0)</f>
        <v>1729800</v>
      </c>
      <c r="AV15" s="160" t="str">
        <f t="shared" ref="AV15:AV18" si="60">+IF(AT15&lt;=$E15,"OK","NO OK")</f>
        <v>OK</v>
      </c>
      <c r="AW15" s="159">
        <v>1470</v>
      </c>
      <c r="AX15" s="159">
        <f t="shared" ref="AX15:AX18" si="61">ROUND($D15*AW15,0)</f>
        <v>1708875</v>
      </c>
      <c r="AY15" s="160" t="str">
        <f t="shared" ref="AY15:AY18" si="62">+IF(AW15&lt;=$E15,"OK","NO OK")</f>
        <v>OK</v>
      </c>
      <c r="AZ15" s="159">
        <v>1500</v>
      </c>
      <c r="BA15" s="159">
        <f t="shared" ref="BA15:BA18" si="63">ROUND($D15*AZ15,0)</f>
        <v>1743750</v>
      </c>
      <c r="BB15" s="160" t="str">
        <f t="shared" ref="BB15:BB18" si="64">+IF(AZ15&lt;=$E15,"OK","NO OK")</f>
        <v>OK</v>
      </c>
    </row>
    <row r="16" spans="1:54" ht="30" x14ac:dyDescent="0.2">
      <c r="A16" s="155">
        <v>2.02</v>
      </c>
      <c r="B16" s="162" t="s">
        <v>179</v>
      </c>
      <c r="C16" s="157" t="s">
        <v>173</v>
      </c>
      <c r="D16" s="158">
        <v>581.25</v>
      </c>
      <c r="E16" s="159">
        <v>17000</v>
      </c>
      <c r="F16" s="159">
        <f>ROUND(D16*E16,0)</f>
        <v>9881250</v>
      </c>
      <c r="G16" s="159">
        <v>16864</v>
      </c>
      <c r="H16" s="159">
        <f t="shared" si="33"/>
        <v>9802200</v>
      </c>
      <c r="I16" s="160" t="str">
        <f t="shared" si="34"/>
        <v>OK</v>
      </c>
      <c r="J16" s="159">
        <v>16715</v>
      </c>
      <c r="K16" s="159">
        <f t="shared" si="35"/>
        <v>9715594</v>
      </c>
      <c r="L16" s="160" t="str">
        <f t="shared" si="36"/>
        <v>OK</v>
      </c>
      <c r="M16" s="159">
        <v>17000</v>
      </c>
      <c r="N16" s="159">
        <f t="shared" si="37"/>
        <v>9881250</v>
      </c>
      <c r="O16" s="160" t="str">
        <f t="shared" si="38"/>
        <v>OK</v>
      </c>
      <c r="P16" s="159">
        <v>16775</v>
      </c>
      <c r="Q16" s="159">
        <f t="shared" si="39"/>
        <v>9750469</v>
      </c>
      <c r="R16" s="160" t="str">
        <f t="shared" si="40"/>
        <v>OK</v>
      </c>
      <c r="S16" s="159">
        <v>16808</v>
      </c>
      <c r="T16" s="159">
        <f t="shared" si="41"/>
        <v>9769650</v>
      </c>
      <c r="U16" s="160" t="str">
        <f t="shared" si="42"/>
        <v>OK</v>
      </c>
      <c r="V16" s="159">
        <v>16857</v>
      </c>
      <c r="W16" s="159">
        <f t="shared" si="43"/>
        <v>9798131</v>
      </c>
      <c r="X16" s="160" t="str">
        <f t="shared" si="44"/>
        <v>OK</v>
      </c>
      <c r="Y16" s="159">
        <v>17000</v>
      </c>
      <c r="Z16" s="159">
        <f t="shared" si="45"/>
        <v>9881250</v>
      </c>
      <c r="AA16" s="160" t="str">
        <f t="shared" si="46"/>
        <v>OK</v>
      </c>
      <c r="AB16" s="159">
        <v>16829</v>
      </c>
      <c r="AC16" s="159">
        <f t="shared" si="47"/>
        <v>9781856</v>
      </c>
      <c r="AD16" s="160" t="str">
        <f t="shared" si="48"/>
        <v>OK</v>
      </c>
      <c r="AE16" s="159">
        <v>16405</v>
      </c>
      <c r="AF16" s="159">
        <f t="shared" si="49"/>
        <v>9535406</v>
      </c>
      <c r="AG16" s="160" t="str">
        <f t="shared" si="50"/>
        <v>OK</v>
      </c>
      <c r="AH16" s="159">
        <v>16811</v>
      </c>
      <c r="AI16" s="159">
        <f t="shared" si="51"/>
        <v>9771394</v>
      </c>
      <c r="AJ16" s="160" t="str">
        <f t="shared" si="52"/>
        <v>OK</v>
      </c>
      <c r="AK16" s="159">
        <v>16847</v>
      </c>
      <c r="AL16" s="159">
        <f t="shared" si="53"/>
        <v>9792319</v>
      </c>
      <c r="AM16" s="160" t="str">
        <f t="shared" si="54"/>
        <v>OK</v>
      </c>
      <c r="AN16" s="159">
        <v>16776</v>
      </c>
      <c r="AO16" s="159">
        <f t="shared" si="55"/>
        <v>9751050</v>
      </c>
      <c r="AP16" s="160" t="str">
        <f t="shared" si="56"/>
        <v>OK</v>
      </c>
      <c r="AQ16" s="159">
        <v>16876</v>
      </c>
      <c r="AR16" s="159">
        <f t="shared" si="57"/>
        <v>9809175</v>
      </c>
      <c r="AS16" s="160" t="str">
        <f t="shared" si="58"/>
        <v>OK</v>
      </c>
      <c r="AT16" s="159">
        <v>16869</v>
      </c>
      <c r="AU16" s="159">
        <f t="shared" si="59"/>
        <v>9805106</v>
      </c>
      <c r="AV16" s="160" t="str">
        <f t="shared" si="60"/>
        <v>OK</v>
      </c>
      <c r="AW16" s="159">
        <v>16660</v>
      </c>
      <c r="AX16" s="159">
        <f t="shared" si="61"/>
        <v>9683625</v>
      </c>
      <c r="AY16" s="160" t="str">
        <f t="shared" si="62"/>
        <v>OK</v>
      </c>
      <c r="AZ16" s="159">
        <v>17000</v>
      </c>
      <c r="BA16" s="159">
        <f t="shared" si="63"/>
        <v>9881250</v>
      </c>
      <c r="BB16" s="160" t="str">
        <f t="shared" si="64"/>
        <v>OK</v>
      </c>
    </row>
    <row r="17" spans="1:54" x14ac:dyDescent="0.2">
      <c r="A17" s="155">
        <v>2.0299999999999998</v>
      </c>
      <c r="B17" s="162" t="s">
        <v>180</v>
      </c>
      <c r="C17" s="157" t="s">
        <v>173</v>
      </c>
      <c r="D17" s="158">
        <v>336</v>
      </c>
      <c r="E17" s="163">
        <v>6000</v>
      </c>
      <c r="F17" s="159">
        <f>ROUND(D17*E17,0)</f>
        <v>2016000</v>
      </c>
      <c r="G17" s="163">
        <v>5952</v>
      </c>
      <c r="H17" s="159">
        <f t="shared" si="33"/>
        <v>1999872</v>
      </c>
      <c r="I17" s="160" t="str">
        <f t="shared" si="34"/>
        <v>OK</v>
      </c>
      <c r="J17" s="163">
        <v>5900</v>
      </c>
      <c r="K17" s="159">
        <f t="shared" si="35"/>
        <v>1982400</v>
      </c>
      <c r="L17" s="160" t="str">
        <f t="shared" si="36"/>
        <v>OK</v>
      </c>
      <c r="M17" s="163">
        <v>6000</v>
      </c>
      <c r="N17" s="159">
        <f t="shared" si="37"/>
        <v>2016000</v>
      </c>
      <c r="O17" s="160" t="str">
        <f t="shared" si="38"/>
        <v>OK</v>
      </c>
      <c r="P17" s="163">
        <v>5921</v>
      </c>
      <c r="Q17" s="159">
        <f t="shared" si="39"/>
        <v>1989456</v>
      </c>
      <c r="R17" s="160" t="str">
        <f t="shared" si="40"/>
        <v>OK</v>
      </c>
      <c r="S17" s="163">
        <v>5932</v>
      </c>
      <c r="T17" s="159">
        <f t="shared" si="41"/>
        <v>1993152</v>
      </c>
      <c r="U17" s="160" t="str">
        <f t="shared" si="42"/>
        <v>OK</v>
      </c>
      <c r="V17" s="163">
        <v>5950</v>
      </c>
      <c r="W17" s="159">
        <f t="shared" si="43"/>
        <v>1999200</v>
      </c>
      <c r="X17" s="160" t="str">
        <f t="shared" si="44"/>
        <v>OK</v>
      </c>
      <c r="Y17" s="163">
        <v>6000</v>
      </c>
      <c r="Z17" s="159">
        <f t="shared" si="45"/>
        <v>2016000</v>
      </c>
      <c r="AA17" s="160" t="str">
        <f t="shared" si="46"/>
        <v>OK</v>
      </c>
      <c r="AB17" s="163">
        <v>5939</v>
      </c>
      <c r="AC17" s="159">
        <f t="shared" si="47"/>
        <v>1995504</v>
      </c>
      <c r="AD17" s="160" t="str">
        <f t="shared" si="48"/>
        <v>OK</v>
      </c>
      <c r="AE17" s="163">
        <v>5790</v>
      </c>
      <c r="AF17" s="159">
        <f t="shared" si="49"/>
        <v>1945440</v>
      </c>
      <c r="AG17" s="160" t="str">
        <f t="shared" si="50"/>
        <v>OK</v>
      </c>
      <c r="AH17" s="163">
        <v>5933</v>
      </c>
      <c r="AI17" s="159">
        <f t="shared" si="51"/>
        <v>1993488</v>
      </c>
      <c r="AJ17" s="160" t="str">
        <f t="shared" si="52"/>
        <v>OK</v>
      </c>
      <c r="AK17" s="163">
        <v>5946</v>
      </c>
      <c r="AL17" s="159">
        <f t="shared" si="53"/>
        <v>1997856</v>
      </c>
      <c r="AM17" s="160" t="str">
        <f t="shared" si="54"/>
        <v>OK</v>
      </c>
      <c r="AN17" s="163">
        <v>5921</v>
      </c>
      <c r="AO17" s="159">
        <f t="shared" si="55"/>
        <v>1989456</v>
      </c>
      <c r="AP17" s="160" t="str">
        <f t="shared" si="56"/>
        <v>OK</v>
      </c>
      <c r="AQ17" s="163">
        <v>5956</v>
      </c>
      <c r="AR17" s="159">
        <f t="shared" si="57"/>
        <v>2001216</v>
      </c>
      <c r="AS17" s="160" t="str">
        <f t="shared" si="58"/>
        <v>OK</v>
      </c>
      <c r="AT17" s="163">
        <v>5954</v>
      </c>
      <c r="AU17" s="159">
        <f t="shared" si="59"/>
        <v>2000544</v>
      </c>
      <c r="AV17" s="160" t="str">
        <f t="shared" si="60"/>
        <v>OK</v>
      </c>
      <c r="AW17" s="163">
        <v>5880</v>
      </c>
      <c r="AX17" s="159">
        <f t="shared" si="61"/>
        <v>1975680</v>
      </c>
      <c r="AY17" s="160" t="str">
        <f t="shared" si="62"/>
        <v>OK</v>
      </c>
      <c r="AZ17" s="163">
        <v>6000</v>
      </c>
      <c r="BA17" s="159">
        <f t="shared" si="63"/>
        <v>2016000</v>
      </c>
      <c r="BB17" s="160" t="str">
        <f t="shared" si="64"/>
        <v>OK</v>
      </c>
    </row>
    <row r="18" spans="1:54" ht="30" x14ac:dyDescent="0.2">
      <c r="A18" s="155">
        <v>2.04</v>
      </c>
      <c r="B18" s="162" t="s">
        <v>181</v>
      </c>
      <c r="C18" s="157" t="s">
        <v>173</v>
      </c>
      <c r="D18" s="158">
        <v>174.38</v>
      </c>
      <c r="E18" s="159">
        <v>50188</v>
      </c>
      <c r="F18" s="159">
        <f>ROUND(D18*E18,0)</f>
        <v>8751783</v>
      </c>
      <c r="G18" s="159">
        <v>49786</v>
      </c>
      <c r="H18" s="159">
        <f t="shared" si="33"/>
        <v>8681683</v>
      </c>
      <c r="I18" s="160" t="str">
        <f t="shared" si="34"/>
        <v>OK</v>
      </c>
      <c r="J18" s="159">
        <v>49348</v>
      </c>
      <c r="K18" s="159">
        <f t="shared" si="35"/>
        <v>8605304</v>
      </c>
      <c r="L18" s="160" t="str">
        <f t="shared" si="36"/>
        <v>OK</v>
      </c>
      <c r="M18" s="159">
        <v>50188</v>
      </c>
      <c r="N18" s="159">
        <f t="shared" si="37"/>
        <v>8751783</v>
      </c>
      <c r="O18" s="160" t="str">
        <f t="shared" si="38"/>
        <v>OK</v>
      </c>
      <c r="P18" s="159">
        <v>49523</v>
      </c>
      <c r="Q18" s="159">
        <f t="shared" si="39"/>
        <v>8635821</v>
      </c>
      <c r="R18" s="160" t="str">
        <f t="shared" si="40"/>
        <v>OK</v>
      </c>
      <c r="S18" s="159">
        <v>49621</v>
      </c>
      <c r="T18" s="159">
        <f t="shared" si="41"/>
        <v>8652910</v>
      </c>
      <c r="U18" s="160" t="str">
        <f t="shared" si="42"/>
        <v>OK</v>
      </c>
      <c r="V18" s="159">
        <v>49766</v>
      </c>
      <c r="W18" s="159">
        <f t="shared" si="43"/>
        <v>8678195</v>
      </c>
      <c r="X18" s="160" t="str">
        <f t="shared" si="44"/>
        <v>OK</v>
      </c>
      <c r="Y18" s="159">
        <v>50188</v>
      </c>
      <c r="Z18" s="159">
        <f t="shared" si="45"/>
        <v>8751783</v>
      </c>
      <c r="AA18" s="160" t="str">
        <f t="shared" si="46"/>
        <v>OK</v>
      </c>
      <c r="AB18" s="159">
        <v>49682</v>
      </c>
      <c r="AC18" s="159">
        <f t="shared" si="47"/>
        <v>8663547</v>
      </c>
      <c r="AD18" s="160" t="str">
        <f t="shared" si="48"/>
        <v>OK</v>
      </c>
      <c r="AE18" s="159">
        <v>48431</v>
      </c>
      <c r="AF18" s="159">
        <f t="shared" si="49"/>
        <v>8445398</v>
      </c>
      <c r="AG18" s="160" t="str">
        <f t="shared" si="50"/>
        <v>OK</v>
      </c>
      <c r="AH18" s="159">
        <v>49631</v>
      </c>
      <c r="AI18" s="159">
        <f t="shared" si="51"/>
        <v>8654654</v>
      </c>
      <c r="AJ18" s="160" t="str">
        <f t="shared" si="52"/>
        <v>OK</v>
      </c>
      <c r="AK18" s="159">
        <v>49736</v>
      </c>
      <c r="AL18" s="159">
        <f t="shared" si="53"/>
        <v>8672964</v>
      </c>
      <c r="AM18" s="160" t="str">
        <f t="shared" si="54"/>
        <v>OK</v>
      </c>
      <c r="AN18" s="159">
        <v>49525</v>
      </c>
      <c r="AO18" s="159">
        <f t="shared" si="55"/>
        <v>8636170</v>
      </c>
      <c r="AP18" s="160" t="str">
        <f t="shared" si="56"/>
        <v>OK</v>
      </c>
      <c r="AQ18" s="159">
        <v>49821</v>
      </c>
      <c r="AR18" s="159">
        <f t="shared" si="57"/>
        <v>8687786</v>
      </c>
      <c r="AS18" s="160" t="str">
        <f t="shared" si="58"/>
        <v>OK</v>
      </c>
      <c r="AT18" s="159">
        <v>49802</v>
      </c>
      <c r="AU18" s="159">
        <f t="shared" si="59"/>
        <v>8684473</v>
      </c>
      <c r="AV18" s="160" t="str">
        <f t="shared" si="60"/>
        <v>OK</v>
      </c>
      <c r="AW18" s="159">
        <v>49200</v>
      </c>
      <c r="AX18" s="159">
        <f t="shared" si="61"/>
        <v>8579496</v>
      </c>
      <c r="AY18" s="160" t="str">
        <f t="shared" si="62"/>
        <v>OK</v>
      </c>
      <c r="AZ18" s="159">
        <v>50188</v>
      </c>
      <c r="BA18" s="159">
        <f t="shared" si="63"/>
        <v>8751783</v>
      </c>
      <c r="BB18" s="160" t="str">
        <f t="shared" si="64"/>
        <v>OK</v>
      </c>
    </row>
    <row r="19" spans="1:54" x14ac:dyDescent="0.2">
      <c r="A19" s="155"/>
      <c r="B19" s="164" t="s">
        <v>176</v>
      </c>
      <c r="C19" s="157"/>
      <c r="D19" s="165"/>
      <c r="E19" s="165"/>
      <c r="F19" s="167">
        <f>SUM(F15:F18)</f>
        <v>22392783</v>
      </c>
      <c r="G19" s="165"/>
      <c r="H19" s="167">
        <f>SUM(H15:H18)</f>
        <v>22213555</v>
      </c>
      <c r="I19" s="165"/>
      <c r="J19" s="165"/>
      <c r="K19" s="167">
        <f>SUM(K15:K18)</f>
        <v>22017986</v>
      </c>
      <c r="L19" s="165"/>
      <c r="M19" s="165"/>
      <c r="N19" s="167">
        <f>SUM(N15:N18)</f>
        <v>22392783</v>
      </c>
      <c r="O19" s="165"/>
      <c r="P19" s="165">
        <v>0</v>
      </c>
      <c r="Q19" s="167">
        <f>SUM(Q15:Q18)</f>
        <v>22096246</v>
      </c>
      <c r="R19" s="165"/>
      <c r="S19" s="165">
        <v>0</v>
      </c>
      <c r="T19" s="167">
        <f>SUM(T15:T18)</f>
        <v>22139700</v>
      </c>
      <c r="U19" s="165"/>
      <c r="V19" s="165"/>
      <c r="W19" s="167">
        <f>SUM(W15:W18)</f>
        <v>22204164</v>
      </c>
      <c r="X19" s="165"/>
      <c r="Y19" s="165"/>
      <c r="Z19" s="167">
        <f>SUM(Z15:Z18)</f>
        <v>22392783</v>
      </c>
      <c r="AA19" s="165"/>
      <c r="AB19" s="165"/>
      <c r="AC19" s="167">
        <f>SUM(AC15:AC18)</f>
        <v>22167220</v>
      </c>
      <c r="AD19" s="165"/>
      <c r="AE19" s="165"/>
      <c r="AF19" s="167">
        <f>SUM(AF15:AF18)</f>
        <v>21609544</v>
      </c>
      <c r="AG19" s="165"/>
      <c r="AH19" s="165"/>
      <c r="AI19" s="167">
        <f>SUM(AI15:AI18)</f>
        <v>22143524</v>
      </c>
      <c r="AJ19" s="165"/>
      <c r="AK19" s="165">
        <v>0</v>
      </c>
      <c r="AL19" s="167">
        <f>SUM(AL15:AL18)</f>
        <v>22191777</v>
      </c>
      <c r="AM19" s="165"/>
      <c r="AN19" s="165"/>
      <c r="AO19" s="167">
        <f>SUM(AO15:AO18)</f>
        <v>22097176</v>
      </c>
      <c r="AP19" s="165"/>
      <c r="AQ19" s="165">
        <v>0</v>
      </c>
      <c r="AR19" s="167">
        <f>SUM(AR15:AR18)</f>
        <v>22229140</v>
      </c>
      <c r="AS19" s="165"/>
      <c r="AT19" s="165"/>
      <c r="AU19" s="167">
        <f>SUM(AU15:AU18)</f>
        <v>22219923</v>
      </c>
      <c r="AV19" s="165"/>
      <c r="AW19" s="165"/>
      <c r="AX19" s="167">
        <f>SUM(AX15:AX18)</f>
        <v>21947676</v>
      </c>
      <c r="AY19" s="165"/>
      <c r="AZ19" s="165"/>
      <c r="BA19" s="167">
        <f>SUM(BA15:BA18)</f>
        <v>22392783</v>
      </c>
      <c r="BB19" s="165"/>
    </row>
    <row r="20" spans="1:54" x14ac:dyDescent="0.2">
      <c r="A20" s="151">
        <v>3</v>
      </c>
      <c r="B20" s="152" t="s">
        <v>182</v>
      </c>
      <c r="C20" s="153"/>
      <c r="D20" s="154"/>
      <c r="E20" s="154"/>
      <c r="F20" s="154"/>
      <c r="G20" s="154"/>
      <c r="H20" s="154"/>
      <c r="I20" s="154"/>
      <c r="J20" s="154"/>
      <c r="K20" s="154"/>
      <c r="L20" s="154"/>
      <c r="M20" s="154"/>
      <c r="N20" s="154"/>
      <c r="O20" s="154"/>
      <c r="P20" s="154">
        <v>0</v>
      </c>
      <c r="Q20" s="154"/>
      <c r="R20" s="154"/>
      <c r="S20" s="154">
        <v>0</v>
      </c>
      <c r="T20" s="154"/>
      <c r="U20" s="154"/>
      <c r="V20" s="154"/>
      <c r="W20" s="154"/>
      <c r="X20" s="154"/>
      <c r="Y20" s="154"/>
      <c r="Z20" s="154"/>
      <c r="AA20" s="154"/>
      <c r="AB20" s="154"/>
      <c r="AC20" s="154"/>
      <c r="AD20" s="154"/>
      <c r="AE20" s="154"/>
      <c r="AF20" s="154"/>
      <c r="AG20" s="154"/>
      <c r="AH20" s="154"/>
      <c r="AI20" s="154"/>
      <c r="AJ20" s="154"/>
      <c r="AK20" s="154">
        <v>0</v>
      </c>
      <c r="AL20" s="154"/>
      <c r="AM20" s="154"/>
      <c r="AN20" s="154"/>
      <c r="AO20" s="154"/>
      <c r="AP20" s="154"/>
      <c r="AQ20" s="154">
        <v>0</v>
      </c>
      <c r="AR20" s="154"/>
      <c r="AS20" s="154"/>
      <c r="AT20" s="154"/>
      <c r="AU20" s="154"/>
      <c r="AV20" s="154"/>
      <c r="AW20" s="154"/>
      <c r="AX20" s="154"/>
      <c r="AY20" s="154"/>
      <c r="AZ20" s="154"/>
      <c r="BA20" s="154"/>
      <c r="BB20" s="154"/>
    </row>
    <row r="21" spans="1:54" x14ac:dyDescent="0.2">
      <c r="A21" s="155">
        <v>3.01</v>
      </c>
      <c r="B21" s="162" t="s">
        <v>183</v>
      </c>
      <c r="C21" s="157" t="s">
        <v>170</v>
      </c>
      <c r="D21" s="168">
        <v>450</v>
      </c>
      <c r="E21" s="159">
        <v>500</v>
      </c>
      <c r="F21" s="159">
        <f t="shared" ref="F21:F29" si="65">ROUND(D21*E21,0)</f>
        <v>225000</v>
      </c>
      <c r="G21" s="159">
        <v>496</v>
      </c>
      <c r="H21" s="159">
        <f t="shared" ref="H21:H29" si="66">ROUND($D21*G21,0)</f>
        <v>223200</v>
      </c>
      <c r="I21" s="160" t="str">
        <f t="shared" ref="I21:I29" si="67">+IF(G21&lt;=$E21,"OK","NO OK")</f>
        <v>OK</v>
      </c>
      <c r="J21" s="159">
        <v>492</v>
      </c>
      <c r="K21" s="159">
        <f t="shared" ref="K21:K29" si="68">ROUND($D21*J21,0)</f>
        <v>221400</v>
      </c>
      <c r="L21" s="160" t="str">
        <f t="shared" ref="L21:L29" si="69">+IF(J21&lt;=$E21,"OK","NO OK")</f>
        <v>OK</v>
      </c>
      <c r="M21" s="159">
        <v>500</v>
      </c>
      <c r="N21" s="159">
        <f t="shared" ref="N21:N29" si="70">ROUND($D21*M21,0)</f>
        <v>225000</v>
      </c>
      <c r="O21" s="160" t="str">
        <f t="shared" ref="O21:O29" si="71">+IF(M21&lt;=$E21,"OK","NO OK")</f>
        <v>OK</v>
      </c>
      <c r="P21" s="159">
        <v>493</v>
      </c>
      <c r="Q21" s="159">
        <f t="shared" ref="Q21:Q29" si="72">ROUND($D21*P21,0)</f>
        <v>221850</v>
      </c>
      <c r="R21" s="160" t="str">
        <f t="shared" ref="R21:R29" si="73">+IF(P21&lt;=$E21,"OK","NO OK")</f>
        <v>OK</v>
      </c>
      <c r="S21" s="159">
        <v>494</v>
      </c>
      <c r="T21" s="159">
        <f t="shared" ref="T21:T29" si="74">ROUND($D21*S21,0)</f>
        <v>222300</v>
      </c>
      <c r="U21" s="160" t="str">
        <f t="shared" ref="U21:U29" si="75">+IF(S21&lt;=$E21,"OK","NO OK")</f>
        <v>OK</v>
      </c>
      <c r="V21" s="159">
        <v>496</v>
      </c>
      <c r="W21" s="159">
        <f t="shared" ref="W21:W29" si="76">ROUND($D21*V21,0)</f>
        <v>223200</v>
      </c>
      <c r="X21" s="160" t="str">
        <f t="shared" ref="X21:X29" si="77">+IF(V21&lt;=$E21,"OK","NO OK")</f>
        <v>OK</v>
      </c>
      <c r="Y21" s="159">
        <v>500</v>
      </c>
      <c r="Z21" s="159">
        <f t="shared" ref="Z21:Z29" si="78">ROUND($D21*Y21,0)</f>
        <v>225000</v>
      </c>
      <c r="AA21" s="160" t="str">
        <f t="shared" ref="AA21:AA29" si="79">+IF(Y21&lt;=$E21,"OK","NO OK")</f>
        <v>OK</v>
      </c>
      <c r="AB21" s="159">
        <v>495</v>
      </c>
      <c r="AC21" s="159">
        <f t="shared" ref="AC21:AC29" si="80">ROUND($D21*AB21,0)</f>
        <v>222750</v>
      </c>
      <c r="AD21" s="160" t="str">
        <f t="shared" ref="AD21:AD29" si="81">+IF(AB21&lt;=$E21,"OK","NO OK")</f>
        <v>OK</v>
      </c>
      <c r="AE21" s="159">
        <v>483</v>
      </c>
      <c r="AF21" s="159">
        <f t="shared" ref="AF21:AF29" si="82">ROUND($D21*AE21,0)</f>
        <v>217350</v>
      </c>
      <c r="AG21" s="160" t="str">
        <f t="shared" ref="AG21:AG29" si="83">+IF(AE21&lt;=$E21,"OK","NO OK")</f>
        <v>OK</v>
      </c>
      <c r="AH21" s="159">
        <v>494</v>
      </c>
      <c r="AI21" s="159">
        <f t="shared" ref="AI21:AI29" si="84">ROUND($D21*AH21,0)</f>
        <v>222300</v>
      </c>
      <c r="AJ21" s="160" t="str">
        <f t="shared" ref="AJ21:AJ29" si="85">+IF(AH21&lt;=$E21,"OK","NO OK")</f>
        <v>OK</v>
      </c>
      <c r="AK21" s="159">
        <v>496</v>
      </c>
      <c r="AL21" s="159">
        <f t="shared" ref="AL21:AL29" si="86">ROUND($D21*AK21,0)</f>
        <v>223200</v>
      </c>
      <c r="AM21" s="160" t="str">
        <f t="shared" ref="AM21:AM29" si="87">+IF(AK21&lt;=$E21,"OK","NO OK")</f>
        <v>OK</v>
      </c>
      <c r="AN21" s="159">
        <v>493</v>
      </c>
      <c r="AO21" s="159">
        <f t="shared" ref="AO21:AO29" si="88">ROUND($D21*AN21,0)</f>
        <v>221850</v>
      </c>
      <c r="AP21" s="160" t="str">
        <f t="shared" ref="AP21:AP29" si="89">+IF(AN21&lt;=$E21,"OK","NO OK")</f>
        <v>OK</v>
      </c>
      <c r="AQ21" s="159">
        <v>496</v>
      </c>
      <c r="AR21" s="159">
        <f t="shared" ref="AR21:AR29" si="90">ROUND($D21*AQ21,0)</f>
        <v>223200</v>
      </c>
      <c r="AS21" s="160" t="str">
        <f t="shared" ref="AS21:AS29" si="91">+IF(AQ21&lt;=$E21,"OK","NO OK")</f>
        <v>OK</v>
      </c>
      <c r="AT21" s="159">
        <v>496</v>
      </c>
      <c r="AU21" s="159">
        <f t="shared" ref="AU21:AU29" si="92">ROUND($D21*AT21,0)</f>
        <v>223200</v>
      </c>
      <c r="AV21" s="160" t="str">
        <f t="shared" ref="AV21:AV29" si="93">+IF(AT21&lt;=$E21,"OK","NO OK")</f>
        <v>OK</v>
      </c>
      <c r="AW21" s="159">
        <v>490</v>
      </c>
      <c r="AX21" s="159">
        <f t="shared" ref="AX21:AX29" si="94">ROUND($D21*AW21,0)</f>
        <v>220500</v>
      </c>
      <c r="AY21" s="160" t="str">
        <f t="shared" ref="AY21:AY29" si="95">+IF(AW21&lt;=$E21,"OK","NO OK")</f>
        <v>OK</v>
      </c>
      <c r="AZ21" s="159">
        <v>500</v>
      </c>
      <c r="BA21" s="159">
        <f t="shared" ref="BA21:BA29" si="96">ROUND($D21*AZ21,0)</f>
        <v>225000</v>
      </c>
      <c r="BB21" s="160" t="str">
        <f t="shared" ref="BB21:BB29" si="97">+IF(AZ21&lt;=$E21,"OK","NO OK")</f>
        <v>OK</v>
      </c>
    </row>
    <row r="22" spans="1:54" x14ac:dyDescent="0.2">
      <c r="A22" s="155">
        <v>3.02</v>
      </c>
      <c r="B22" s="162" t="s">
        <v>184</v>
      </c>
      <c r="C22" s="157" t="s">
        <v>185</v>
      </c>
      <c r="D22" s="168">
        <v>6</v>
      </c>
      <c r="E22" s="159">
        <v>274621</v>
      </c>
      <c r="F22" s="159">
        <f t="shared" si="65"/>
        <v>1647726</v>
      </c>
      <c r="G22" s="159">
        <v>272424</v>
      </c>
      <c r="H22" s="159">
        <f t="shared" si="66"/>
        <v>1634544</v>
      </c>
      <c r="I22" s="160" t="str">
        <f t="shared" si="67"/>
        <v>OK</v>
      </c>
      <c r="J22" s="159">
        <v>270022</v>
      </c>
      <c r="K22" s="159">
        <f t="shared" si="68"/>
        <v>1620132</v>
      </c>
      <c r="L22" s="160" t="str">
        <f t="shared" si="69"/>
        <v>OK</v>
      </c>
      <c r="M22" s="159">
        <v>274621</v>
      </c>
      <c r="N22" s="159">
        <f t="shared" si="70"/>
        <v>1647726</v>
      </c>
      <c r="O22" s="160" t="str">
        <f t="shared" si="71"/>
        <v>OK</v>
      </c>
      <c r="P22" s="159">
        <v>270982</v>
      </c>
      <c r="Q22" s="159">
        <f t="shared" si="72"/>
        <v>1625892</v>
      </c>
      <c r="R22" s="160" t="str">
        <f t="shared" si="73"/>
        <v>OK</v>
      </c>
      <c r="S22" s="159">
        <v>271518</v>
      </c>
      <c r="T22" s="159">
        <f t="shared" si="74"/>
        <v>1629108</v>
      </c>
      <c r="U22" s="160" t="str">
        <f t="shared" si="75"/>
        <v>OK</v>
      </c>
      <c r="V22" s="159">
        <v>272314</v>
      </c>
      <c r="W22" s="159">
        <f t="shared" si="76"/>
        <v>1633884</v>
      </c>
      <c r="X22" s="160" t="str">
        <f t="shared" si="77"/>
        <v>OK</v>
      </c>
      <c r="Y22" s="159">
        <v>274621</v>
      </c>
      <c r="Z22" s="159">
        <f t="shared" si="78"/>
        <v>1647726</v>
      </c>
      <c r="AA22" s="160" t="str">
        <f t="shared" si="79"/>
        <v>OK</v>
      </c>
      <c r="AB22" s="159">
        <v>271851</v>
      </c>
      <c r="AC22" s="159">
        <f t="shared" si="80"/>
        <v>1631106</v>
      </c>
      <c r="AD22" s="160" t="str">
        <f t="shared" si="81"/>
        <v>OK</v>
      </c>
      <c r="AE22" s="159">
        <v>265009</v>
      </c>
      <c r="AF22" s="159">
        <f t="shared" si="82"/>
        <v>1590054</v>
      </c>
      <c r="AG22" s="160" t="str">
        <f t="shared" si="83"/>
        <v>OK</v>
      </c>
      <c r="AH22" s="159">
        <v>271573</v>
      </c>
      <c r="AI22" s="159">
        <f t="shared" si="84"/>
        <v>1629438</v>
      </c>
      <c r="AJ22" s="160" t="str">
        <f t="shared" si="85"/>
        <v>OK</v>
      </c>
      <c r="AK22" s="159">
        <v>272149</v>
      </c>
      <c r="AL22" s="159">
        <f t="shared" si="86"/>
        <v>1632894</v>
      </c>
      <c r="AM22" s="160" t="str">
        <f t="shared" si="87"/>
        <v>OK</v>
      </c>
      <c r="AN22" s="159">
        <v>270994</v>
      </c>
      <c r="AO22" s="159">
        <f t="shared" si="88"/>
        <v>1625964</v>
      </c>
      <c r="AP22" s="160" t="str">
        <f t="shared" si="89"/>
        <v>OK</v>
      </c>
      <c r="AQ22" s="159">
        <v>272613</v>
      </c>
      <c r="AR22" s="159">
        <f t="shared" si="90"/>
        <v>1635678</v>
      </c>
      <c r="AS22" s="160" t="str">
        <f t="shared" si="91"/>
        <v>OK</v>
      </c>
      <c r="AT22" s="159">
        <v>272506</v>
      </c>
      <c r="AU22" s="159">
        <f t="shared" si="92"/>
        <v>1635036</v>
      </c>
      <c r="AV22" s="160" t="str">
        <f t="shared" si="93"/>
        <v>OK</v>
      </c>
      <c r="AW22" s="159">
        <v>269130</v>
      </c>
      <c r="AX22" s="159">
        <f t="shared" si="94"/>
        <v>1614780</v>
      </c>
      <c r="AY22" s="160" t="str">
        <f t="shared" si="95"/>
        <v>OK</v>
      </c>
      <c r="AZ22" s="159">
        <v>274621</v>
      </c>
      <c r="BA22" s="159">
        <f t="shared" si="96"/>
        <v>1647726</v>
      </c>
      <c r="BB22" s="160" t="str">
        <f t="shared" si="97"/>
        <v>OK</v>
      </c>
    </row>
    <row r="23" spans="1:54" x14ac:dyDescent="0.2">
      <c r="A23" s="155">
        <v>3.03</v>
      </c>
      <c r="B23" s="162" t="s">
        <v>186</v>
      </c>
      <c r="C23" s="157" t="s">
        <v>185</v>
      </c>
      <c r="D23" s="168">
        <v>5</v>
      </c>
      <c r="E23" s="159">
        <v>326296</v>
      </c>
      <c r="F23" s="159">
        <f t="shared" si="65"/>
        <v>1631480</v>
      </c>
      <c r="G23" s="159">
        <v>323686</v>
      </c>
      <c r="H23" s="159">
        <f t="shared" si="66"/>
        <v>1618430</v>
      </c>
      <c r="I23" s="160" t="str">
        <f t="shared" si="67"/>
        <v>OK</v>
      </c>
      <c r="J23" s="159">
        <v>320832</v>
      </c>
      <c r="K23" s="159">
        <f t="shared" si="68"/>
        <v>1604160</v>
      </c>
      <c r="L23" s="160" t="str">
        <f t="shared" si="69"/>
        <v>OK</v>
      </c>
      <c r="M23" s="159">
        <v>326296</v>
      </c>
      <c r="N23" s="159">
        <f t="shared" si="70"/>
        <v>1631480</v>
      </c>
      <c r="O23" s="160" t="str">
        <f t="shared" si="71"/>
        <v>OK</v>
      </c>
      <c r="P23" s="159">
        <v>321973</v>
      </c>
      <c r="Q23" s="159">
        <f t="shared" si="72"/>
        <v>1609865</v>
      </c>
      <c r="R23" s="160" t="str">
        <f t="shared" si="73"/>
        <v>OK</v>
      </c>
      <c r="S23" s="159">
        <v>322609</v>
      </c>
      <c r="T23" s="159">
        <f t="shared" si="74"/>
        <v>1613045</v>
      </c>
      <c r="U23" s="160" t="str">
        <f t="shared" si="75"/>
        <v>OK</v>
      </c>
      <c r="V23" s="159">
        <v>323555</v>
      </c>
      <c r="W23" s="159">
        <f t="shared" si="76"/>
        <v>1617775</v>
      </c>
      <c r="X23" s="160" t="str">
        <f t="shared" si="77"/>
        <v>OK</v>
      </c>
      <c r="Y23" s="159">
        <v>326296</v>
      </c>
      <c r="Z23" s="159">
        <f t="shared" si="78"/>
        <v>1631480</v>
      </c>
      <c r="AA23" s="160" t="str">
        <f t="shared" si="79"/>
        <v>OK</v>
      </c>
      <c r="AB23" s="159">
        <v>323005</v>
      </c>
      <c r="AC23" s="159">
        <f t="shared" si="80"/>
        <v>1615025</v>
      </c>
      <c r="AD23" s="160" t="str">
        <f t="shared" si="81"/>
        <v>OK</v>
      </c>
      <c r="AE23" s="159">
        <v>314876</v>
      </c>
      <c r="AF23" s="159">
        <f t="shared" si="82"/>
        <v>1574380</v>
      </c>
      <c r="AG23" s="160" t="str">
        <f t="shared" si="83"/>
        <v>OK</v>
      </c>
      <c r="AH23" s="159">
        <v>322674</v>
      </c>
      <c r="AI23" s="159">
        <f t="shared" si="84"/>
        <v>1613370</v>
      </c>
      <c r="AJ23" s="160" t="str">
        <f t="shared" si="85"/>
        <v>OK</v>
      </c>
      <c r="AK23" s="159">
        <v>323359</v>
      </c>
      <c r="AL23" s="159">
        <f t="shared" si="86"/>
        <v>1616795</v>
      </c>
      <c r="AM23" s="160" t="str">
        <f t="shared" si="87"/>
        <v>OK</v>
      </c>
      <c r="AN23" s="159">
        <v>321987</v>
      </c>
      <c r="AO23" s="159">
        <f t="shared" si="88"/>
        <v>1609935</v>
      </c>
      <c r="AP23" s="160" t="str">
        <f t="shared" si="89"/>
        <v>OK</v>
      </c>
      <c r="AQ23" s="159">
        <v>323910</v>
      </c>
      <c r="AR23" s="159">
        <f t="shared" si="90"/>
        <v>1619550</v>
      </c>
      <c r="AS23" s="160" t="str">
        <f t="shared" si="91"/>
        <v>OK</v>
      </c>
      <c r="AT23" s="159">
        <v>323784</v>
      </c>
      <c r="AU23" s="159">
        <f t="shared" si="92"/>
        <v>1618920</v>
      </c>
      <c r="AV23" s="160" t="str">
        <f t="shared" si="93"/>
        <v>OK</v>
      </c>
      <c r="AW23" s="159">
        <v>319770</v>
      </c>
      <c r="AX23" s="159">
        <f t="shared" si="94"/>
        <v>1598850</v>
      </c>
      <c r="AY23" s="160" t="str">
        <f t="shared" si="95"/>
        <v>OK</v>
      </c>
      <c r="AZ23" s="159">
        <v>326296</v>
      </c>
      <c r="BA23" s="159">
        <f t="shared" si="96"/>
        <v>1631480</v>
      </c>
      <c r="BB23" s="160" t="str">
        <f t="shared" si="97"/>
        <v>OK</v>
      </c>
    </row>
    <row r="24" spans="1:54" x14ac:dyDescent="0.2">
      <c r="A24" s="155">
        <v>3.04</v>
      </c>
      <c r="B24" s="162" t="s">
        <v>187</v>
      </c>
      <c r="C24" s="157" t="s">
        <v>185</v>
      </c>
      <c r="D24" s="168">
        <v>7</v>
      </c>
      <c r="E24" s="159">
        <v>858300</v>
      </c>
      <c r="F24" s="159">
        <f t="shared" si="65"/>
        <v>6008100</v>
      </c>
      <c r="G24" s="159">
        <v>851434</v>
      </c>
      <c r="H24" s="159">
        <f t="shared" si="66"/>
        <v>5960038</v>
      </c>
      <c r="I24" s="160" t="str">
        <f t="shared" si="67"/>
        <v>OK</v>
      </c>
      <c r="J24" s="159">
        <v>843927</v>
      </c>
      <c r="K24" s="159">
        <f t="shared" si="68"/>
        <v>5907489</v>
      </c>
      <c r="L24" s="160" t="str">
        <f t="shared" si="69"/>
        <v>OK</v>
      </c>
      <c r="M24" s="159">
        <v>858300</v>
      </c>
      <c r="N24" s="159">
        <f t="shared" si="70"/>
        <v>6008100</v>
      </c>
      <c r="O24" s="160" t="str">
        <f t="shared" si="71"/>
        <v>OK</v>
      </c>
      <c r="P24" s="159">
        <v>846928</v>
      </c>
      <c r="Q24" s="159">
        <f t="shared" si="72"/>
        <v>5928496</v>
      </c>
      <c r="R24" s="160" t="str">
        <f t="shared" si="73"/>
        <v>OK</v>
      </c>
      <c r="S24" s="159">
        <v>848601</v>
      </c>
      <c r="T24" s="159">
        <f t="shared" si="74"/>
        <v>5940207</v>
      </c>
      <c r="U24" s="160" t="str">
        <f t="shared" si="75"/>
        <v>OK</v>
      </c>
      <c r="V24" s="159">
        <v>851090</v>
      </c>
      <c r="W24" s="159">
        <f t="shared" si="76"/>
        <v>5957630</v>
      </c>
      <c r="X24" s="160" t="str">
        <f t="shared" si="77"/>
        <v>OK</v>
      </c>
      <c r="Y24" s="159">
        <v>858300</v>
      </c>
      <c r="Z24" s="159">
        <f t="shared" si="78"/>
        <v>6008100</v>
      </c>
      <c r="AA24" s="160" t="str">
        <f t="shared" si="79"/>
        <v>OK</v>
      </c>
      <c r="AB24" s="159">
        <v>849642</v>
      </c>
      <c r="AC24" s="159">
        <f t="shared" si="80"/>
        <v>5947494</v>
      </c>
      <c r="AD24" s="160" t="str">
        <f t="shared" si="81"/>
        <v>OK</v>
      </c>
      <c r="AE24" s="159">
        <v>828260</v>
      </c>
      <c r="AF24" s="159">
        <f t="shared" si="82"/>
        <v>5797820</v>
      </c>
      <c r="AG24" s="160" t="str">
        <f t="shared" si="83"/>
        <v>OK</v>
      </c>
      <c r="AH24" s="159">
        <v>848773</v>
      </c>
      <c r="AI24" s="159">
        <f t="shared" si="84"/>
        <v>5941411</v>
      </c>
      <c r="AJ24" s="160" t="str">
        <f t="shared" si="85"/>
        <v>OK</v>
      </c>
      <c r="AK24" s="159">
        <v>850575</v>
      </c>
      <c r="AL24" s="159">
        <f t="shared" si="86"/>
        <v>5954025</v>
      </c>
      <c r="AM24" s="160" t="str">
        <f t="shared" si="87"/>
        <v>OK</v>
      </c>
      <c r="AN24" s="159">
        <v>846965</v>
      </c>
      <c r="AO24" s="159">
        <f t="shared" si="88"/>
        <v>5928755</v>
      </c>
      <c r="AP24" s="160" t="str">
        <f t="shared" si="89"/>
        <v>OK</v>
      </c>
      <c r="AQ24" s="159">
        <v>852023</v>
      </c>
      <c r="AR24" s="159">
        <f t="shared" si="90"/>
        <v>5964161</v>
      </c>
      <c r="AS24" s="160" t="str">
        <f t="shared" si="91"/>
        <v>OK</v>
      </c>
      <c r="AT24" s="159">
        <v>851691</v>
      </c>
      <c r="AU24" s="159">
        <f t="shared" si="92"/>
        <v>5961837</v>
      </c>
      <c r="AV24" s="160" t="str">
        <f t="shared" si="93"/>
        <v>OK</v>
      </c>
      <c r="AW24" s="159">
        <v>841130</v>
      </c>
      <c r="AX24" s="159">
        <f t="shared" si="94"/>
        <v>5887910</v>
      </c>
      <c r="AY24" s="160" t="str">
        <f t="shared" si="95"/>
        <v>OK</v>
      </c>
      <c r="AZ24" s="159">
        <v>858300</v>
      </c>
      <c r="BA24" s="159">
        <f t="shared" si="96"/>
        <v>6008100</v>
      </c>
      <c r="BB24" s="160" t="str">
        <f t="shared" si="97"/>
        <v>OK</v>
      </c>
    </row>
    <row r="25" spans="1:54" x14ac:dyDescent="0.2">
      <c r="A25" s="155">
        <v>3.05</v>
      </c>
      <c r="B25" s="162" t="s">
        <v>188</v>
      </c>
      <c r="C25" s="157" t="s">
        <v>173</v>
      </c>
      <c r="D25" s="168">
        <v>551.94000000000005</v>
      </c>
      <c r="E25" s="159">
        <v>9000</v>
      </c>
      <c r="F25" s="159">
        <f t="shared" si="65"/>
        <v>4967460</v>
      </c>
      <c r="G25" s="159">
        <v>8928</v>
      </c>
      <c r="H25" s="159">
        <f t="shared" si="66"/>
        <v>4927720</v>
      </c>
      <c r="I25" s="160" t="str">
        <f t="shared" si="67"/>
        <v>OK</v>
      </c>
      <c r="J25" s="159">
        <v>8849</v>
      </c>
      <c r="K25" s="159">
        <f t="shared" si="68"/>
        <v>4884117</v>
      </c>
      <c r="L25" s="160" t="str">
        <f t="shared" si="69"/>
        <v>OK</v>
      </c>
      <c r="M25" s="159">
        <v>9000</v>
      </c>
      <c r="N25" s="159">
        <f t="shared" si="70"/>
        <v>4967460</v>
      </c>
      <c r="O25" s="160" t="str">
        <f t="shared" si="71"/>
        <v>OK</v>
      </c>
      <c r="P25" s="159">
        <v>8881</v>
      </c>
      <c r="Q25" s="159">
        <f t="shared" si="72"/>
        <v>4901779</v>
      </c>
      <c r="R25" s="160" t="str">
        <f t="shared" si="73"/>
        <v>OK</v>
      </c>
      <c r="S25" s="159">
        <v>8898</v>
      </c>
      <c r="T25" s="159">
        <f t="shared" si="74"/>
        <v>4911162</v>
      </c>
      <c r="U25" s="160" t="str">
        <f t="shared" si="75"/>
        <v>OK</v>
      </c>
      <c r="V25" s="159">
        <v>8924</v>
      </c>
      <c r="W25" s="159">
        <f t="shared" si="76"/>
        <v>4925513</v>
      </c>
      <c r="X25" s="160" t="str">
        <f t="shared" si="77"/>
        <v>OK</v>
      </c>
      <c r="Y25" s="159">
        <v>9000</v>
      </c>
      <c r="Z25" s="159">
        <f t="shared" si="78"/>
        <v>4967460</v>
      </c>
      <c r="AA25" s="160" t="str">
        <f t="shared" si="79"/>
        <v>OK</v>
      </c>
      <c r="AB25" s="159">
        <v>8909</v>
      </c>
      <c r="AC25" s="159">
        <f t="shared" si="80"/>
        <v>4917233</v>
      </c>
      <c r="AD25" s="160" t="str">
        <f t="shared" si="81"/>
        <v>OK</v>
      </c>
      <c r="AE25" s="159">
        <v>8685</v>
      </c>
      <c r="AF25" s="159">
        <f t="shared" si="82"/>
        <v>4793599</v>
      </c>
      <c r="AG25" s="160" t="str">
        <f t="shared" si="83"/>
        <v>OK</v>
      </c>
      <c r="AH25" s="159">
        <v>8900</v>
      </c>
      <c r="AI25" s="159">
        <f t="shared" si="84"/>
        <v>4912266</v>
      </c>
      <c r="AJ25" s="160" t="str">
        <f t="shared" si="85"/>
        <v>OK</v>
      </c>
      <c r="AK25" s="159">
        <v>8919</v>
      </c>
      <c r="AL25" s="159">
        <f t="shared" si="86"/>
        <v>4922753</v>
      </c>
      <c r="AM25" s="160" t="str">
        <f t="shared" si="87"/>
        <v>OK</v>
      </c>
      <c r="AN25" s="159">
        <v>8881</v>
      </c>
      <c r="AO25" s="159">
        <f t="shared" si="88"/>
        <v>4901779</v>
      </c>
      <c r="AP25" s="160" t="str">
        <f t="shared" si="89"/>
        <v>OK</v>
      </c>
      <c r="AQ25" s="159">
        <v>8934</v>
      </c>
      <c r="AR25" s="159">
        <f t="shared" si="90"/>
        <v>4931032</v>
      </c>
      <c r="AS25" s="160" t="str">
        <f t="shared" si="91"/>
        <v>OK</v>
      </c>
      <c r="AT25" s="159">
        <v>8931</v>
      </c>
      <c r="AU25" s="159">
        <f t="shared" si="92"/>
        <v>4929376</v>
      </c>
      <c r="AV25" s="160" t="str">
        <f t="shared" si="93"/>
        <v>OK</v>
      </c>
      <c r="AW25" s="159">
        <v>8800</v>
      </c>
      <c r="AX25" s="159">
        <f t="shared" si="94"/>
        <v>4857072</v>
      </c>
      <c r="AY25" s="160" t="str">
        <f t="shared" si="95"/>
        <v>OK</v>
      </c>
      <c r="AZ25" s="159">
        <v>9000</v>
      </c>
      <c r="BA25" s="159">
        <f t="shared" si="96"/>
        <v>4967460</v>
      </c>
      <c r="BB25" s="160" t="str">
        <f t="shared" si="97"/>
        <v>OK</v>
      </c>
    </row>
    <row r="26" spans="1:54" x14ac:dyDescent="0.2">
      <c r="A26" s="155">
        <v>3.06</v>
      </c>
      <c r="B26" s="162" t="s">
        <v>189</v>
      </c>
      <c r="C26" s="157" t="s">
        <v>170</v>
      </c>
      <c r="D26" s="168">
        <v>87.42</v>
      </c>
      <c r="E26" s="159">
        <v>22226</v>
      </c>
      <c r="F26" s="159">
        <f t="shared" si="65"/>
        <v>1942997</v>
      </c>
      <c r="G26" s="159">
        <v>22048</v>
      </c>
      <c r="H26" s="159">
        <f t="shared" si="66"/>
        <v>1927436</v>
      </c>
      <c r="I26" s="160" t="str">
        <f t="shared" si="67"/>
        <v>OK</v>
      </c>
      <c r="J26" s="159">
        <v>21854</v>
      </c>
      <c r="K26" s="159">
        <f t="shared" si="68"/>
        <v>1910477</v>
      </c>
      <c r="L26" s="160" t="str">
        <f t="shared" si="69"/>
        <v>OK</v>
      </c>
      <c r="M26" s="159">
        <v>22226</v>
      </c>
      <c r="N26" s="159">
        <f t="shared" si="70"/>
        <v>1942997</v>
      </c>
      <c r="O26" s="160" t="str">
        <f t="shared" si="71"/>
        <v>OK</v>
      </c>
      <c r="P26" s="159">
        <v>21932</v>
      </c>
      <c r="Q26" s="159">
        <f t="shared" si="72"/>
        <v>1917295</v>
      </c>
      <c r="R26" s="160" t="str">
        <f t="shared" si="73"/>
        <v>OK</v>
      </c>
      <c r="S26" s="159">
        <v>21975</v>
      </c>
      <c r="T26" s="159">
        <f t="shared" si="74"/>
        <v>1921055</v>
      </c>
      <c r="U26" s="160" t="str">
        <f t="shared" si="75"/>
        <v>OK</v>
      </c>
      <c r="V26" s="159">
        <v>22039</v>
      </c>
      <c r="W26" s="159">
        <f t="shared" si="76"/>
        <v>1926649</v>
      </c>
      <c r="X26" s="160" t="str">
        <f t="shared" si="77"/>
        <v>OK</v>
      </c>
      <c r="Y26" s="159">
        <v>22226</v>
      </c>
      <c r="Z26" s="159">
        <f t="shared" si="78"/>
        <v>1942997</v>
      </c>
      <c r="AA26" s="160" t="str">
        <f t="shared" si="79"/>
        <v>OK</v>
      </c>
      <c r="AB26" s="159">
        <v>22002</v>
      </c>
      <c r="AC26" s="159">
        <f t="shared" si="80"/>
        <v>1923415</v>
      </c>
      <c r="AD26" s="160" t="str">
        <f t="shared" si="81"/>
        <v>OK</v>
      </c>
      <c r="AE26" s="159">
        <v>21448</v>
      </c>
      <c r="AF26" s="159">
        <f t="shared" si="82"/>
        <v>1874984</v>
      </c>
      <c r="AG26" s="160" t="str">
        <f t="shared" si="83"/>
        <v>OK</v>
      </c>
      <c r="AH26" s="159">
        <v>21979</v>
      </c>
      <c r="AI26" s="159">
        <f t="shared" si="84"/>
        <v>1921404</v>
      </c>
      <c r="AJ26" s="160" t="str">
        <f t="shared" si="85"/>
        <v>OK</v>
      </c>
      <c r="AK26" s="159">
        <v>22026</v>
      </c>
      <c r="AL26" s="159">
        <f t="shared" si="86"/>
        <v>1925513</v>
      </c>
      <c r="AM26" s="160" t="str">
        <f t="shared" si="87"/>
        <v>OK</v>
      </c>
      <c r="AN26" s="159">
        <v>21932</v>
      </c>
      <c r="AO26" s="159">
        <f t="shared" si="88"/>
        <v>1917295</v>
      </c>
      <c r="AP26" s="160" t="str">
        <f t="shared" si="89"/>
        <v>OK</v>
      </c>
      <c r="AQ26" s="159">
        <v>22063</v>
      </c>
      <c r="AR26" s="159">
        <f t="shared" si="90"/>
        <v>1928747</v>
      </c>
      <c r="AS26" s="160" t="str">
        <f t="shared" si="91"/>
        <v>OK</v>
      </c>
      <c r="AT26" s="159">
        <v>22055</v>
      </c>
      <c r="AU26" s="159">
        <f t="shared" si="92"/>
        <v>1928048</v>
      </c>
      <c r="AV26" s="160" t="str">
        <f t="shared" si="93"/>
        <v>OK</v>
      </c>
      <c r="AW26" s="159">
        <v>21800</v>
      </c>
      <c r="AX26" s="159">
        <f t="shared" si="94"/>
        <v>1905756</v>
      </c>
      <c r="AY26" s="160" t="str">
        <f t="shared" si="95"/>
        <v>OK</v>
      </c>
      <c r="AZ26" s="159">
        <v>22226</v>
      </c>
      <c r="BA26" s="159">
        <f t="shared" si="96"/>
        <v>1942997</v>
      </c>
      <c r="BB26" s="160" t="str">
        <f t="shared" si="97"/>
        <v>OK</v>
      </c>
    </row>
    <row r="27" spans="1:54" x14ac:dyDescent="0.2">
      <c r="A27" s="155">
        <v>3.07</v>
      </c>
      <c r="B27" s="162" t="s">
        <v>190</v>
      </c>
      <c r="C27" s="157" t="s">
        <v>170</v>
      </c>
      <c r="D27" s="168">
        <v>40.54</v>
      </c>
      <c r="E27" s="159">
        <v>55914</v>
      </c>
      <c r="F27" s="159">
        <f t="shared" si="65"/>
        <v>2266754</v>
      </c>
      <c r="G27" s="159">
        <v>55467</v>
      </c>
      <c r="H27" s="159">
        <f t="shared" si="66"/>
        <v>2248632</v>
      </c>
      <c r="I27" s="160" t="str">
        <f t="shared" si="67"/>
        <v>OK</v>
      </c>
      <c r="J27" s="159">
        <v>54978</v>
      </c>
      <c r="K27" s="159">
        <f t="shared" si="68"/>
        <v>2228808</v>
      </c>
      <c r="L27" s="160" t="str">
        <f t="shared" si="69"/>
        <v>OK</v>
      </c>
      <c r="M27" s="159">
        <v>55914</v>
      </c>
      <c r="N27" s="159">
        <f t="shared" si="70"/>
        <v>2266754</v>
      </c>
      <c r="O27" s="160" t="str">
        <f t="shared" si="71"/>
        <v>OK</v>
      </c>
      <c r="P27" s="159">
        <v>55173</v>
      </c>
      <c r="Q27" s="159">
        <f t="shared" si="72"/>
        <v>2236713</v>
      </c>
      <c r="R27" s="160" t="str">
        <f t="shared" si="73"/>
        <v>OK</v>
      </c>
      <c r="S27" s="159">
        <v>55282</v>
      </c>
      <c r="T27" s="159">
        <f t="shared" si="74"/>
        <v>2241132</v>
      </c>
      <c r="U27" s="160" t="str">
        <f t="shared" si="75"/>
        <v>OK</v>
      </c>
      <c r="V27" s="159">
        <v>55444</v>
      </c>
      <c r="W27" s="159">
        <f t="shared" si="76"/>
        <v>2247700</v>
      </c>
      <c r="X27" s="160" t="str">
        <f t="shared" si="77"/>
        <v>OK</v>
      </c>
      <c r="Y27" s="159">
        <v>55914</v>
      </c>
      <c r="Z27" s="159">
        <f t="shared" si="78"/>
        <v>2266754</v>
      </c>
      <c r="AA27" s="160" t="str">
        <f t="shared" si="79"/>
        <v>OK</v>
      </c>
      <c r="AB27" s="159">
        <v>55350</v>
      </c>
      <c r="AC27" s="159">
        <f t="shared" si="80"/>
        <v>2243889</v>
      </c>
      <c r="AD27" s="160" t="str">
        <f t="shared" si="81"/>
        <v>OK</v>
      </c>
      <c r="AE27" s="159">
        <v>53957</v>
      </c>
      <c r="AF27" s="159">
        <f t="shared" si="82"/>
        <v>2187417</v>
      </c>
      <c r="AG27" s="160" t="str">
        <f t="shared" si="83"/>
        <v>OK</v>
      </c>
      <c r="AH27" s="159">
        <v>55293</v>
      </c>
      <c r="AI27" s="159">
        <f t="shared" si="84"/>
        <v>2241578</v>
      </c>
      <c r="AJ27" s="160" t="str">
        <f t="shared" si="85"/>
        <v>OK</v>
      </c>
      <c r="AK27" s="159">
        <v>55411</v>
      </c>
      <c r="AL27" s="159">
        <f t="shared" si="86"/>
        <v>2246362</v>
      </c>
      <c r="AM27" s="160" t="str">
        <f t="shared" si="87"/>
        <v>OK</v>
      </c>
      <c r="AN27" s="159">
        <v>55176</v>
      </c>
      <c r="AO27" s="159">
        <f t="shared" si="88"/>
        <v>2236835</v>
      </c>
      <c r="AP27" s="160" t="str">
        <f t="shared" si="89"/>
        <v>OK</v>
      </c>
      <c r="AQ27" s="159">
        <v>55505</v>
      </c>
      <c r="AR27" s="159">
        <f t="shared" si="90"/>
        <v>2250173</v>
      </c>
      <c r="AS27" s="160" t="str">
        <f t="shared" si="91"/>
        <v>OK</v>
      </c>
      <c r="AT27" s="159">
        <v>55483</v>
      </c>
      <c r="AU27" s="159">
        <f t="shared" si="92"/>
        <v>2249281</v>
      </c>
      <c r="AV27" s="160" t="str">
        <f t="shared" si="93"/>
        <v>OK</v>
      </c>
      <c r="AW27" s="159">
        <v>54800</v>
      </c>
      <c r="AX27" s="159">
        <f t="shared" si="94"/>
        <v>2221592</v>
      </c>
      <c r="AY27" s="160" t="str">
        <f t="shared" si="95"/>
        <v>OK</v>
      </c>
      <c r="AZ27" s="159">
        <v>55914</v>
      </c>
      <c r="BA27" s="159">
        <f t="shared" si="96"/>
        <v>2266754</v>
      </c>
      <c r="BB27" s="160" t="str">
        <f t="shared" si="97"/>
        <v>OK</v>
      </c>
    </row>
    <row r="28" spans="1:54" x14ac:dyDescent="0.2">
      <c r="A28" s="155">
        <v>3.08</v>
      </c>
      <c r="B28" s="162" t="s">
        <v>191</v>
      </c>
      <c r="C28" s="157" t="s">
        <v>170</v>
      </c>
      <c r="D28" s="168">
        <v>314.5</v>
      </c>
      <c r="E28" s="159">
        <v>69550</v>
      </c>
      <c r="F28" s="159">
        <f t="shared" si="65"/>
        <v>21873475</v>
      </c>
      <c r="G28" s="159">
        <v>68994</v>
      </c>
      <c r="H28" s="159">
        <f t="shared" si="66"/>
        <v>21698613</v>
      </c>
      <c r="I28" s="160" t="str">
        <f t="shared" si="67"/>
        <v>OK</v>
      </c>
      <c r="J28" s="159">
        <v>68385</v>
      </c>
      <c r="K28" s="159">
        <f t="shared" si="68"/>
        <v>21507083</v>
      </c>
      <c r="L28" s="160" t="str">
        <f t="shared" si="69"/>
        <v>OK</v>
      </c>
      <c r="M28" s="159">
        <v>69550</v>
      </c>
      <c r="N28" s="159">
        <f t="shared" si="70"/>
        <v>21873475</v>
      </c>
      <c r="O28" s="160" t="str">
        <f t="shared" si="71"/>
        <v>OK</v>
      </c>
      <c r="P28" s="159">
        <v>68628</v>
      </c>
      <c r="Q28" s="159">
        <f t="shared" si="72"/>
        <v>21583506</v>
      </c>
      <c r="R28" s="160" t="str">
        <f t="shared" si="73"/>
        <v>OK</v>
      </c>
      <c r="S28" s="159">
        <v>68764</v>
      </c>
      <c r="T28" s="159">
        <f t="shared" si="74"/>
        <v>21626278</v>
      </c>
      <c r="U28" s="160" t="str">
        <f t="shared" si="75"/>
        <v>OK</v>
      </c>
      <c r="V28" s="159">
        <v>68966</v>
      </c>
      <c r="W28" s="159">
        <f t="shared" si="76"/>
        <v>21689807</v>
      </c>
      <c r="X28" s="160" t="str">
        <f t="shared" si="77"/>
        <v>OK</v>
      </c>
      <c r="Y28" s="159">
        <v>67000</v>
      </c>
      <c r="Z28" s="159">
        <f t="shared" si="78"/>
        <v>21071500</v>
      </c>
      <c r="AA28" s="160" t="str">
        <f t="shared" si="79"/>
        <v>OK</v>
      </c>
      <c r="AB28" s="159">
        <v>68848</v>
      </c>
      <c r="AC28" s="159">
        <f t="shared" si="80"/>
        <v>21652696</v>
      </c>
      <c r="AD28" s="160" t="str">
        <f t="shared" si="81"/>
        <v>OK</v>
      </c>
      <c r="AE28" s="159">
        <v>67116</v>
      </c>
      <c r="AF28" s="159">
        <f t="shared" si="82"/>
        <v>21107982</v>
      </c>
      <c r="AG28" s="160" t="str">
        <f t="shared" si="83"/>
        <v>OK</v>
      </c>
      <c r="AH28" s="159">
        <v>68778</v>
      </c>
      <c r="AI28" s="159">
        <f t="shared" si="84"/>
        <v>21630681</v>
      </c>
      <c r="AJ28" s="160" t="str">
        <f t="shared" si="85"/>
        <v>OK</v>
      </c>
      <c r="AK28" s="159">
        <v>68924</v>
      </c>
      <c r="AL28" s="159">
        <f t="shared" si="86"/>
        <v>21676598</v>
      </c>
      <c r="AM28" s="160" t="str">
        <f t="shared" si="87"/>
        <v>OK</v>
      </c>
      <c r="AN28" s="159">
        <v>68632</v>
      </c>
      <c r="AO28" s="159">
        <f t="shared" si="88"/>
        <v>21584764</v>
      </c>
      <c r="AP28" s="160" t="str">
        <f t="shared" si="89"/>
        <v>OK</v>
      </c>
      <c r="AQ28" s="159">
        <v>69041</v>
      </c>
      <c r="AR28" s="159">
        <f t="shared" si="90"/>
        <v>21713395</v>
      </c>
      <c r="AS28" s="160" t="str">
        <f t="shared" si="91"/>
        <v>OK</v>
      </c>
      <c r="AT28" s="159">
        <v>69014</v>
      </c>
      <c r="AU28" s="159">
        <f t="shared" si="92"/>
        <v>21704903</v>
      </c>
      <c r="AV28" s="160" t="str">
        <f t="shared" si="93"/>
        <v>OK</v>
      </c>
      <c r="AW28" s="159">
        <v>68160</v>
      </c>
      <c r="AX28" s="159">
        <f t="shared" si="94"/>
        <v>21436320</v>
      </c>
      <c r="AY28" s="160" t="str">
        <f t="shared" si="95"/>
        <v>OK</v>
      </c>
      <c r="AZ28" s="159">
        <v>69550</v>
      </c>
      <c r="BA28" s="159">
        <f t="shared" si="96"/>
        <v>21873475</v>
      </c>
      <c r="BB28" s="160" t="str">
        <f t="shared" si="97"/>
        <v>OK</v>
      </c>
    </row>
    <row r="29" spans="1:54" x14ac:dyDescent="0.2">
      <c r="A29" s="155">
        <v>3.09</v>
      </c>
      <c r="B29" s="162" t="s">
        <v>192</v>
      </c>
      <c r="C29" s="157" t="s">
        <v>173</v>
      </c>
      <c r="D29" s="168">
        <v>423.55</v>
      </c>
      <c r="E29" s="159">
        <v>21090</v>
      </c>
      <c r="F29" s="159">
        <f t="shared" si="65"/>
        <v>8932670</v>
      </c>
      <c r="G29" s="159">
        <v>20921</v>
      </c>
      <c r="H29" s="159">
        <f t="shared" si="66"/>
        <v>8861090</v>
      </c>
      <c r="I29" s="160" t="str">
        <f t="shared" si="67"/>
        <v>OK</v>
      </c>
      <c r="J29" s="159">
        <v>20737</v>
      </c>
      <c r="K29" s="159">
        <f t="shared" si="68"/>
        <v>8783156</v>
      </c>
      <c r="L29" s="160" t="str">
        <f t="shared" si="69"/>
        <v>OK</v>
      </c>
      <c r="M29" s="159">
        <v>21090</v>
      </c>
      <c r="N29" s="159">
        <f t="shared" si="70"/>
        <v>8932670</v>
      </c>
      <c r="O29" s="160" t="str">
        <f t="shared" si="71"/>
        <v>OK</v>
      </c>
      <c r="P29" s="159">
        <v>20811</v>
      </c>
      <c r="Q29" s="159">
        <f t="shared" si="72"/>
        <v>8814499</v>
      </c>
      <c r="R29" s="160" t="str">
        <f t="shared" si="73"/>
        <v>OK</v>
      </c>
      <c r="S29" s="159">
        <v>20852</v>
      </c>
      <c r="T29" s="159">
        <f t="shared" si="74"/>
        <v>8831865</v>
      </c>
      <c r="U29" s="160" t="str">
        <f t="shared" si="75"/>
        <v>OK</v>
      </c>
      <c r="V29" s="159">
        <v>20913</v>
      </c>
      <c r="W29" s="159">
        <f t="shared" si="76"/>
        <v>8857701</v>
      </c>
      <c r="X29" s="160" t="str">
        <f t="shared" si="77"/>
        <v>OK</v>
      </c>
      <c r="Y29" s="159">
        <v>21090</v>
      </c>
      <c r="Z29" s="159">
        <f t="shared" si="78"/>
        <v>8932670</v>
      </c>
      <c r="AA29" s="160" t="str">
        <f t="shared" si="79"/>
        <v>OK</v>
      </c>
      <c r="AB29" s="159">
        <v>20877</v>
      </c>
      <c r="AC29" s="159">
        <f t="shared" si="80"/>
        <v>8842453</v>
      </c>
      <c r="AD29" s="160" t="str">
        <f t="shared" si="81"/>
        <v>OK</v>
      </c>
      <c r="AE29" s="159">
        <v>20352</v>
      </c>
      <c r="AF29" s="159">
        <f t="shared" si="82"/>
        <v>8620090</v>
      </c>
      <c r="AG29" s="160" t="str">
        <f t="shared" si="83"/>
        <v>OK</v>
      </c>
      <c r="AH29" s="159">
        <v>20856</v>
      </c>
      <c r="AI29" s="159">
        <f t="shared" si="84"/>
        <v>8833559</v>
      </c>
      <c r="AJ29" s="160" t="str">
        <f t="shared" si="85"/>
        <v>OK</v>
      </c>
      <c r="AK29" s="159">
        <v>20900</v>
      </c>
      <c r="AL29" s="159">
        <f t="shared" si="86"/>
        <v>8852195</v>
      </c>
      <c r="AM29" s="160" t="str">
        <f t="shared" si="87"/>
        <v>OK</v>
      </c>
      <c r="AN29" s="159">
        <v>20811</v>
      </c>
      <c r="AO29" s="159">
        <f t="shared" si="88"/>
        <v>8814499</v>
      </c>
      <c r="AP29" s="160" t="str">
        <f t="shared" si="89"/>
        <v>OK</v>
      </c>
      <c r="AQ29" s="159">
        <v>20936</v>
      </c>
      <c r="AR29" s="159">
        <f t="shared" si="90"/>
        <v>8867443</v>
      </c>
      <c r="AS29" s="160" t="str">
        <f t="shared" si="91"/>
        <v>OK</v>
      </c>
      <c r="AT29" s="159">
        <v>20928</v>
      </c>
      <c r="AU29" s="159">
        <f t="shared" si="92"/>
        <v>8864054</v>
      </c>
      <c r="AV29" s="160" t="str">
        <f t="shared" si="93"/>
        <v>OK</v>
      </c>
      <c r="AW29" s="159">
        <v>20800</v>
      </c>
      <c r="AX29" s="159">
        <f t="shared" si="94"/>
        <v>8809840</v>
      </c>
      <c r="AY29" s="160" t="str">
        <f t="shared" si="95"/>
        <v>OK</v>
      </c>
      <c r="AZ29" s="159">
        <v>21090</v>
      </c>
      <c r="BA29" s="159">
        <f t="shared" si="96"/>
        <v>8932670</v>
      </c>
      <c r="BB29" s="160" t="str">
        <f t="shared" si="97"/>
        <v>OK</v>
      </c>
    </row>
    <row r="30" spans="1:54" x14ac:dyDescent="0.2">
      <c r="A30" s="155"/>
      <c r="B30" s="164" t="s">
        <v>176</v>
      </c>
      <c r="C30" s="157"/>
      <c r="D30" s="165"/>
      <c r="E30" s="165"/>
      <c r="F30" s="167">
        <f>SUM(F21:F29)</f>
        <v>49495662</v>
      </c>
      <c r="G30" s="165"/>
      <c r="H30" s="167">
        <f>SUM(H21:H29)</f>
        <v>49099703</v>
      </c>
      <c r="I30" s="165"/>
      <c r="J30" s="165"/>
      <c r="K30" s="167">
        <f>SUM(K21:K29)</f>
        <v>48666822</v>
      </c>
      <c r="L30" s="165"/>
      <c r="M30" s="165"/>
      <c r="N30" s="167">
        <f>SUM(N21:N29)</f>
        <v>49495662</v>
      </c>
      <c r="O30" s="165"/>
      <c r="P30" s="165">
        <v>0</v>
      </c>
      <c r="Q30" s="167">
        <f>SUM(Q21:Q29)</f>
        <v>48839895</v>
      </c>
      <c r="R30" s="165"/>
      <c r="S30" s="165">
        <v>0</v>
      </c>
      <c r="T30" s="167">
        <f>SUM(T21:T29)</f>
        <v>48936152</v>
      </c>
      <c r="U30" s="165"/>
      <c r="V30" s="165"/>
      <c r="W30" s="167">
        <f>SUM(W21:W29)</f>
        <v>49079859</v>
      </c>
      <c r="X30" s="165"/>
      <c r="Y30" s="165"/>
      <c r="Z30" s="167">
        <f>SUM(Z21:Z29)</f>
        <v>48693687</v>
      </c>
      <c r="AA30" s="165"/>
      <c r="AB30" s="165"/>
      <c r="AC30" s="167">
        <f>SUM(AC21:AC29)</f>
        <v>48996061</v>
      </c>
      <c r="AD30" s="165"/>
      <c r="AE30" s="165"/>
      <c r="AF30" s="167">
        <f>SUM(AF21:AF29)</f>
        <v>47763676</v>
      </c>
      <c r="AG30" s="165"/>
      <c r="AH30" s="165"/>
      <c r="AI30" s="167">
        <f>SUM(AI21:AI29)</f>
        <v>48946007</v>
      </c>
      <c r="AJ30" s="165"/>
      <c r="AK30" s="165">
        <v>0</v>
      </c>
      <c r="AL30" s="167">
        <f>SUM(AL21:AL29)</f>
        <v>49050335</v>
      </c>
      <c r="AM30" s="165"/>
      <c r="AN30" s="165"/>
      <c r="AO30" s="167">
        <f>SUM(AO21:AO29)</f>
        <v>48841676</v>
      </c>
      <c r="AP30" s="165"/>
      <c r="AQ30" s="165">
        <v>0</v>
      </c>
      <c r="AR30" s="167">
        <f>SUM(AR21:AR29)</f>
        <v>49133379</v>
      </c>
      <c r="AS30" s="165"/>
      <c r="AT30" s="165"/>
      <c r="AU30" s="167">
        <f>SUM(AU21:AU29)</f>
        <v>49114655</v>
      </c>
      <c r="AV30" s="165"/>
      <c r="AW30" s="165"/>
      <c r="AX30" s="167">
        <f>SUM(AX21:AX29)</f>
        <v>48552620</v>
      </c>
      <c r="AY30" s="165"/>
      <c r="AZ30" s="165"/>
      <c r="BA30" s="167">
        <f>SUM(BA21:BA29)</f>
        <v>49495662</v>
      </c>
      <c r="BB30" s="165"/>
    </row>
    <row r="31" spans="1:54" x14ac:dyDescent="0.2">
      <c r="A31" s="169">
        <v>4</v>
      </c>
      <c r="B31" s="170" t="s">
        <v>193</v>
      </c>
      <c r="C31" s="171"/>
      <c r="D31" s="172"/>
      <c r="E31" s="172"/>
      <c r="F31" s="172"/>
      <c r="G31" s="172"/>
      <c r="H31" s="172"/>
      <c r="I31" s="172"/>
      <c r="J31" s="172"/>
      <c r="K31" s="172"/>
      <c r="L31" s="172"/>
      <c r="M31" s="172"/>
      <c r="N31" s="172"/>
      <c r="O31" s="172"/>
      <c r="P31" s="172">
        <v>0</v>
      </c>
      <c r="Q31" s="172"/>
      <c r="R31" s="172"/>
      <c r="S31" s="172">
        <v>0</v>
      </c>
      <c r="T31" s="172"/>
      <c r="U31" s="172"/>
      <c r="V31" s="172"/>
      <c r="W31" s="172"/>
      <c r="X31" s="172"/>
      <c r="Y31" s="172"/>
      <c r="Z31" s="172"/>
      <c r="AA31" s="172"/>
      <c r="AB31" s="172"/>
      <c r="AC31" s="172"/>
      <c r="AD31" s="172"/>
      <c r="AE31" s="172"/>
      <c r="AF31" s="172"/>
      <c r="AG31" s="172"/>
      <c r="AH31" s="172"/>
      <c r="AI31" s="172"/>
      <c r="AJ31" s="172"/>
      <c r="AK31" s="172">
        <v>0</v>
      </c>
      <c r="AL31" s="172"/>
      <c r="AM31" s="172"/>
      <c r="AN31" s="172"/>
      <c r="AO31" s="172"/>
      <c r="AP31" s="172"/>
      <c r="AQ31" s="172">
        <v>0</v>
      </c>
      <c r="AR31" s="172"/>
      <c r="AS31" s="172"/>
      <c r="AT31" s="172"/>
      <c r="AU31" s="172"/>
      <c r="AV31" s="172"/>
      <c r="AW31" s="172"/>
      <c r="AX31" s="172"/>
      <c r="AY31" s="172"/>
      <c r="AZ31" s="172"/>
      <c r="BA31" s="172"/>
      <c r="BB31" s="172"/>
    </row>
    <row r="32" spans="1:54" x14ac:dyDescent="0.2">
      <c r="A32" s="155">
        <v>4.01</v>
      </c>
      <c r="B32" s="162" t="s">
        <v>194</v>
      </c>
      <c r="C32" s="157" t="s">
        <v>170</v>
      </c>
      <c r="D32" s="168">
        <v>378.2</v>
      </c>
      <c r="E32" s="159">
        <v>500</v>
      </c>
      <c r="F32" s="159">
        <f t="shared" ref="F32:F40" si="98">ROUND(D32*E32,0)</f>
        <v>189100</v>
      </c>
      <c r="G32" s="159">
        <v>496</v>
      </c>
      <c r="H32" s="159">
        <f t="shared" ref="H32:H40" si="99">ROUND($D32*G32,0)</f>
        <v>187587</v>
      </c>
      <c r="I32" s="160" t="str">
        <f t="shared" ref="I32:I40" si="100">+IF(G32&lt;=$E32,"OK","NO OK")</f>
        <v>OK</v>
      </c>
      <c r="J32" s="159">
        <v>492</v>
      </c>
      <c r="K32" s="159">
        <f t="shared" ref="K32:K40" si="101">ROUND($D32*J32,0)</f>
        <v>186074</v>
      </c>
      <c r="L32" s="160" t="str">
        <f t="shared" ref="L32:L40" si="102">+IF(J32&lt;=$E32,"OK","NO OK")</f>
        <v>OK</v>
      </c>
      <c r="M32" s="159">
        <v>500</v>
      </c>
      <c r="N32" s="159">
        <f t="shared" ref="N32:N40" si="103">ROUND($D32*M32,0)</f>
        <v>189100</v>
      </c>
      <c r="O32" s="160" t="str">
        <f t="shared" ref="O32:O40" si="104">+IF(M32&lt;=$E32,"OK","NO OK")</f>
        <v>OK</v>
      </c>
      <c r="P32" s="159">
        <v>493</v>
      </c>
      <c r="Q32" s="159">
        <f t="shared" ref="Q32:Q40" si="105">ROUND($D32*P32,0)</f>
        <v>186453</v>
      </c>
      <c r="R32" s="160" t="str">
        <f t="shared" ref="R32:R40" si="106">+IF(P32&lt;=$E32,"OK","NO OK")</f>
        <v>OK</v>
      </c>
      <c r="S32" s="159">
        <v>494</v>
      </c>
      <c r="T32" s="159">
        <f t="shared" ref="T32:T40" si="107">ROUND($D32*S32,0)</f>
        <v>186831</v>
      </c>
      <c r="U32" s="160" t="str">
        <f t="shared" ref="U32:U40" si="108">+IF(S32&lt;=$E32,"OK","NO OK")</f>
        <v>OK</v>
      </c>
      <c r="V32" s="159">
        <v>496</v>
      </c>
      <c r="W32" s="159">
        <f t="shared" ref="W32:W40" si="109">ROUND($D32*V32,0)</f>
        <v>187587</v>
      </c>
      <c r="X32" s="160" t="str">
        <f t="shared" ref="X32:X40" si="110">+IF(V32&lt;=$E32,"OK","NO OK")</f>
        <v>OK</v>
      </c>
      <c r="Y32" s="159">
        <v>500</v>
      </c>
      <c r="Z32" s="159">
        <f t="shared" ref="Z32:Z40" si="111">ROUND($D32*Y32,0)</f>
        <v>189100</v>
      </c>
      <c r="AA32" s="160" t="str">
        <f t="shared" ref="AA32:AA40" si="112">+IF(Y32&lt;=$E32,"OK","NO OK")</f>
        <v>OK</v>
      </c>
      <c r="AB32" s="159">
        <v>495</v>
      </c>
      <c r="AC32" s="159">
        <f t="shared" ref="AC32:AC40" si="113">ROUND($D32*AB32,0)</f>
        <v>187209</v>
      </c>
      <c r="AD32" s="160" t="str">
        <f t="shared" ref="AD32:AD40" si="114">+IF(AB32&lt;=$E32,"OK","NO OK")</f>
        <v>OK</v>
      </c>
      <c r="AE32" s="159">
        <v>483</v>
      </c>
      <c r="AF32" s="159">
        <f t="shared" ref="AF32:AF40" si="115">ROUND($D32*AE32,0)</f>
        <v>182671</v>
      </c>
      <c r="AG32" s="160" t="str">
        <f t="shared" ref="AG32:AG40" si="116">+IF(AE32&lt;=$E32,"OK","NO OK")</f>
        <v>OK</v>
      </c>
      <c r="AH32" s="159">
        <v>494</v>
      </c>
      <c r="AI32" s="159">
        <f t="shared" ref="AI32:AI40" si="117">ROUND($D32*AH32,0)</f>
        <v>186831</v>
      </c>
      <c r="AJ32" s="160" t="str">
        <f t="shared" ref="AJ32:AJ40" si="118">+IF(AH32&lt;=$E32,"OK","NO OK")</f>
        <v>OK</v>
      </c>
      <c r="AK32" s="159">
        <v>496</v>
      </c>
      <c r="AL32" s="159">
        <f t="shared" ref="AL32:AL40" si="119">ROUND($D32*AK32,0)</f>
        <v>187587</v>
      </c>
      <c r="AM32" s="160" t="str">
        <f t="shared" ref="AM32:AM40" si="120">+IF(AK32&lt;=$E32,"OK","NO OK")</f>
        <v>OK</v>
      </c>
      <c r="AN32" s="159">
        <v>493</v>
      </c>
      <c r="AO32" s="159">
        <f t="shared" ref="AO32:AO40" si="121">ROUND($D32*AN32,0)</f>
        <v>186453</v>
      </c>
      <c r="AP32" s="160" t="str">
        <f t="shared" ref="AP32:AP40" si="122">+IF(AN32&lt;=$E32,"OK","NO OK")</f>
        <v>OK</v>
      </c>
      <c r="AQ32" s="159">
        <v>496</v>
      </c>
      <c r="AR32" s="159">
        <f t="shared" ref="AR32:AR40" si="123">ROUND($D32*AQ32,0)</f>
        <v>187587</v>
      </c>
      <c r="AS32" s="160" t="str">
        <f t="shared" ref="AS32:AS40" si="124">+IF(AQ32&lt;=$E32,"OK","NO OK")</f>
        <v>OK</v>
      </c>
      <c r="AT32" s="159">
        <v>496</v>
      </c>
      <c r="AU32" s="159">
        <f t="shared" ref="AU32:AU40" si="125">ROUND($D32*AT32,0)</f>
        <v>187587</v>
      </c>
      <c r="AV32" s="160" t="str">
        <f t="shared" ref="AV32:AV40" si="126">+IF(AT32&lt;=$E32,"OK","NO OK")</f>
        <v>OK</v>
      </c>
      <c r="AW32" s="159">
        <v>490</v>
      </c>
      <c r="AX32" s="159">
        <f t="shared" ref="AX32:AX40" si="127">ROUND($D32*AW32,0)</f>
        <v>185318</v>
      </c>
      <c r="AY32" s="160" t="str">
        <f t="shared" ref="AY32:AY40" si="128">+IF(AW32&lt;=$E32,"OK","NO OK")</f>
        <v>OK</v>
      </c>
      <c r="AZ32" s="159">
        <v>500</v>
      </c>
      <c r="BA32" s="159">
        <f t="shared" ref="BA32:BA40" si="129">ROUND($D32*AZ32,0)</f>
        <v>189100</v>
      </c>
      <c r="BB32" s="160" t="str">
        <f t="shared" ref="BB32:BB40" si="130">+IF(AZ32&lt;=$E32,"OK","NO OK")</f>
        <v>OK</v>
      </c>
    </row>
    <row r="33" spans="1:54" x14ac:dyDescent="0.2">
      <c r="A33" s="155">
        <v>4.0199999999999996</v>
      </c>
      <c r="B33" s="162" t="s">
        <v>195</v>
      </c>
      <c r="C33" s="157" t="s">
        <v>185</v>
      </c>
      <c r="D33" s="168">
        <v>3</v>
      </c>
      <c r="E33" s="159">
        <v>326296</v>
      </c>
      <c r="F33" s="159">
        <f t="shared" si="98"/>
        <v>978888</v>
      </c>
      <c r="G33" s="159">
        <v>323686</v>
      </c>
      <c r="H33" s="159">
        <f t="shared" si="99"/>
        <v>971058</v>
      </c>
      <c r="I33" s="160" t="str">
        <f t="shared" si="100"/>
        <v>OK</v>
      </c>
      <c r="J33" s="159">
        <v>320832</v>
      </c>
      <c r="K33" s="159">
        <f t="shared" si="101"/>
        <v>962496</v>
      </c>
      <c r="L33" s="160" t="str">
        <f t="shared" si="102"/>
        <v>OK</v>
      </c>
      <c r="M33" s="159">
        <v>326296</v>
      </c>
      <c r="N33" s="159">
        <f t="shared" si="103"/>
        <v>978888</v>
      </c>
      <c r="O33" s="160" t="str">
        <f t="shared" si="104"/>
        <v>OK</v>
      </c>
      <c r="P33" s="159">
        <v>321973</v>
      </c>
      <c r="Q33" s="159">
        <f t="shared" si="105"/>
        <v>965919</v>
      </c>
      <c r="R33" s="160" t="str">
        <f t="shared" si="106"/>
        <v>OK</v>
      </c>
      <c r="S33" s="159">
        <v>322609</v>
      </c>
      <c r="T33" s="159">
        <f t="shared" si="107"/>
        <v>967827</v>
      </c>
      <c r="U33" s="160" t="str">
        <f t="shared" si="108"/>
        <v>OK</v>
      </c>
      <c r="V33" s="159">
        <v>323555</v>
      </c>
      <c r="W33" s="159">
        <f t="shared" si="109"/>
        <v>970665</v>
      </c>
      <c r="X33" s="160" t="str">
        <f t="shared" si="110"/>
        <v>OK</v>
      </c>
      <c r="Y33" s="159">
        <v>326296</v>
      </c>
      <c r="Z33" s="159">
        <f t="shared" si="111"/>
        <v>978888</v>
      </c>
      <c r="AA33" s="160" t="str">
        <f t="shared" si="112"/>
        <v>OK</v>
      </c>
      <c r="AB33" s="159">
        <v>323005</v>
      </c>
      <c r="AC33" s="159">
        <f t="shared" si="113"/>
        <v>969015</v>
      </c>
      <c r="AD33" s="160" t="str">
        <f t="shared" si="114"/>
        <v>OK</v>
      </c>
      <c r="AE33" s="159">
        <v>314876</v>
      </c>
      <c r="AF33" s="159">
        <f t="shared" si="115"/>
        <v>944628</v>
      </c>
      <c r="AG33" s="160" t="str">
        <f t="shared" si="116"/>
        <v>OK</v>
      </c>
      <c r="AH33" s="159">
        <v>322674</v>
      </c>
      <c r="AI33" s="159">
        <f t="shared" si="117"/>
        <v>968022</v>
      </c>
      <c r="AJ33" s="160" t="str">
        <f t="shared" si="118"/>
        <v>OK</v>
      </c>
      <c r="AK33" s="159">
        <v>323359</v>
      </c>
      <c r="AL33" s="159">
        <f t="shared" si="119"/>
        <v>970077</v>
      </c>
      <c r="AM33" s="160" t="str">
        <f t="shared" si="120"/>
        <v>OK</v>
      </c>
      <c r="AN33" s="159">
        <v>321987</v>
      </c>
      <c r="AO33" s="159">
        <f t="shared" si="121"/>
        <v>965961</v>
      </c>
      <c r="AP33" s="160" t="str">
        <f t="shared" si="122"/>
        <v>OK</v>
      </c>
      <c r="AQ33" s="159">
        <v>323910</v>
      </c>
      <c r="AR33" s="159">
        <f t="shared" si="123"/>
        <v>971730</v>
      </c>
      <c r="AS33" s="160" t="str">
        <f t="shared" si="124"/>
        <v>OK</v>
      </c>
      <c r="AT33" s="159">
        <v>323784</v>
      </c>
      <c r="AU33" s="159">
        <f t="shared" si="125"/>
        <v>971352</v>
      </c>
      <c r="AV33" s="160" t="str">
        <f t="shared" si="126"/>
        <v>OK</v>
      </c>
      <c r="AW33" s="159">
        <v>319770</v>
      </c>
      <c r="AX33" s="159">
        <f t="shared" si="127"/>
        <v>959310</v>
      </c>
      <c r="AY33" s="160" t="str">
        <f t="shared" si="128"/>
        <v>OK</v>
      </c>
      <c r="AZ33" s="159">
        <v>326296</v>
      </c>
      <c r="BA33" s="159">
        <f t="shared" si="129"/>
        <v>978888</v>
      </c>
      <c r="BB33" s="160" t="str">
        <f t="shared" si="130"/>
        <v>OK</v>
      </c>
    </row>
    <row r="34" spans="1:54" x14ac:dyDescent="0.2">
      <c r="A34" s="155">
        <v>4.03</v>
      </c>
      <c r="B34" s="162" t="s">
        <v>196</v>
      </c>
      <c r="C34" s="157" t="s">
        <v>185</v>
      </c>
      <c r="D34" s="168">
        <v>6</v>
      </c>
      <c r="E34" s="159">
        <v>858300</v>
      </c>
      <c r="F34" s="159">
        <f t="shared" si="98"/>
        <v>5149800</v>
      </c>
      <c r="G34" s="159">
        <v>851434</v>
      </c>
      <c r="H34" s="159">
        <f t="shared" si="99"/>
        <v>5108604</v>
      </c>
      <c r="I34" s="160" t="str">
        <f t="shared" si="100"/>
        <v>OK</v>
      </c>
      <c r="J34" s="159">
        <v>843927</v>
      </c>
      <c r="K34" s="159">
        <f t="shared" si="101"/>
        <v>5063562</v>
      </c>
      <c r="L34" s="160" t="str">
        <f t="shared" si="102"/>
        <v>OK</v>
      </c>
      <c r="M34" s="159">
        <v>858300</v>
      </c>
      <c r="N34" s="159">
        <f t="shared" si="103"/>
        <v>5149800</v>
      </c>
      <c r="O34" s="160" t="str">
        <f t="shared" si="104"/>
        <v>OK</v>
      </c>
      <c r="P34" s="159">
        <v>846928</v>
      </c>
      <c r="Q34" s="159">
        <f t="shared" si="105"/>
        <v>5081568</v>
      </c>
      <c r="R34" s="160" t="str">
        <f t="shared" si="106"/>
        <v>OK</v>
      </c>
      <c r="S34" s="159">
        <v>848601</v>
      </c>
      <c r="T34" s="159">
        <f t="shared" si="107"/>
        <v>5091606</v>
      </c>
      <c r="U34" s="160" t="str">
        <f t="shared" si="108"/>
        <v>OK</v>
      </c>
      <c r="V34" s="159">
        <v>851090</v>
      </c>
      <c r="W34" s="159">
        <f t="shared" si="109"/>
        <v>5106540</v>
      </c>
      <c r="X34" s="160" t="str">
        <f t="shared" si="110"/>
        <v>OK</v>
      </c>
      <c r="Y34" s="159">
        <v>858300</v>
      </c>
      <c r="Z34" s="159">
        <f t="shared" si="111"/>
        <v>5149800</v>
      </c>
      <c r="AA34" s="160" t="str">
        <f t="shared" si="112"/>
        <v>OK</v>
      </c>
      <c r="AB34" s="159">
        <v>849642</v>
      </c>
      <c r="AC34" s="159">
        <f t="shared" si="113"/>
        <v>5097852</v>
      </c>
      <c r="AD34" s="160" t="str">
        <f t="shared" si="114"/>
        <v>OK</v>
      </c>
      <c r="AE34" s="159">
        <v>828260</v>
      </c>
      <c r="AF34" s="159">
        <f t="shared" si="115"/>
        <v>4969560</v>
      </c>
      <c r="AG34" s="160" t="str">
        <f t="shared" si="116"/>
        <v>OK</v>
      </c>
      <c r="AH34" s="159">
        <v>848773</v>
      </c>
      <c r="AI34" s="159">
        <f t="shared" si="117"/>
        <v>5092638</v>
      </c>
      <c r="AJ34" s="160" t="str">
        <f t="shared" si="118"/>
        <v>OK</v>
      </c>
      <c r="AK34" s="159">
        <v>850575</v>
      </c>
      <c r="AL34" s="159">
        <f t="shared" si="119"/>
        <v>5103450</v>
      </c>
      <c r="AM34" s="160" t="str">
        <f t="shared" si="120"/>
        <v>OK</v>
      </c>
      <c r="AN34" s="159">
        <v>846965</v>
      </c>
      <c r="AO34" s="159">
        <f t="shared" si="121"/>
        <v>5081790</v>
      </c>
      <c r="AP34" s="160" t="str">
        <f t="shared" si="122"/>
        <v>OK</v>
      </c>
      <c r="AQ34" s="159">
        <v>852023</v>
      </c>
      <c r="AR34" s="159">
        <f t="shared" si="123"/>
        <v>5112138</v>
      </c>
      <c r="AS34" s="160" t="str">
        <f t="shared" si="124"/>
        <v>OK</v>
      </c>
      <c r="AT34" s="159">
        <v>851691</v>
      </c>
      <c r="AU34" s="159">
        <f t="shared" si="125"/>
        <v>5110146</v>
      </c>
      <c r="AV34" s="160" t="str">
        <f t="shared" si="126"/>
        <v>OK</v>
      </c>
      <c r="AW34" s="159">
        <v>841140</v>
      </c>
      <c r="AX34" s="159">
        <f t="shared" si="127"/>
        <v>5046840</v>
      </c>
      <c r="AY34" s="160" t="str">
        <f t="shared" si="128"/>
        <v>OK</v>
      </c>
      <c r="AZ34" s="159">
        <v>858300</v>
      </c>
      <c r="BA34" s="159">
        <f t="shared" si="129"/>
        <v>5149800</v>
      </c>
      <c r="BB34" s="160" t="str">
        <f t="shared" si="130"/>
        <v>OK</v>
      </c>
    </row>
    <row r="35" spans="1:54" x14ac:dyDescent="0.2">
      <c r="A35" s="155">
        <v>4.04</v>
      </c>
      <c r="B35" s="162" t="s">
        <v>188</v>
      </c>
      <c r="C35" s="157" t="s">
        <v>173</v>
      </c>
      <c r="D35" s="168">
        <v>490.1</v>
      </c>
      <c r="E35" s="159">
        <v>9000</v>
      </c>
      <c r="F35" s="159">
        <f t="shared" si="98"/>
        <v>4410900</v>
      </c>
      <c r="G35" s="159">
        <v>8928</v>
      </c>
      <c r="H35" s="159">
        <f t="shared" si="99"/>
        <v>4375613</v>
      </c>
      <c r="I35" s="160" t="str">
        <f t="shared" si="100"/>
        <v>OK</v>
      </c>
      <c r="J35" s="159">
        <v>8849</v>
      </c>
      <c r="K35" s="159">
        <f t="shared" si="101"/>
        <v>4336895</v>
      </c>
      <c r="L35" s="160" t="str">
        <f t="shared" si="102"/>
        <v>OK</v>
      </c>
      <c r="M35" s="159">
        <v>9000</v>
      </c>
      <c r="N35" s="159">
        <f t="shared" si="103"/>
        <v>4410900</v>
      </c>
      <c r="O35" s="160" t="str">
        <f t="shared" si="104"/>
        <v>OK</v>
      </c>
      <c r="P35" s="159">
        <v>8881</v>
      </c>
      <c r="Q35" s="159">
        <f t="shared" si="105"/>
        <v>4352578</v>
      </c>
      <c r="R35" s="160" t="str">
        <f t="shared" si="106"/>
        <v>OK</v>
      </c>
      <c r="S35" s="159">
        <v>8898</v>
      </c>
      <c r="T35" s="159">
        <f t="shared" si="107"/>
        <v>4360910</v>
      </c>
      <c r="U35" s="160" t="str">
        <f t="shared" si="108"/>
        <v>OK</v>
      </c>
      <c r="V35" s="159">
        <v>8924</v>
      </c>
      <c r="W35" s="159">
        <f t="shared" si="109"/>
        <v>4373652</v>
      </c>
      <c r="X35" s="160" t="str">
        <f t="shared" si="110"/>
        <v>OK</v>
      </c>
      <c r="Y35" s="159">
        <v>9000</v>
      </c>
      <c r="Z35" s="159">
        <f t="shared" si="111"/>
        <v>4410900</v>
      </c>
      <c r="AA35" s="160" t="str">
        <f t="shared" si="112"/>
        <v>OK</v>
      </c>
      <c r="AB35" s="159">
        <v>8909</v>
      </c>
      <c r="AC35" s="159">
        <f t="shared" si="113"/>
        <v>4366301</v>
      </c>
      <c r="AD35" s="160" t="str">
        <f t="shared" si="114"/>
        <v>OK</v>
      </c>
      <c r="AE35" s="159">
        <v>8685</v>
      </c>
      <c r="AF35" s="159">
        <f t="shared" si="115"/>
        <v>4256519</v>
      </c>
      <c r="AG35" s="160" t="str">
        <f t="shared" si="116"/>
        <v>OK</v>
      </c>
      <c r="AH35" s="159">
        <v>8900</v>
      </c>
      <c r="AI35" s="159">
        <f t="shared" si="117"/>
        <v>4361890</v>
      </c>
      <c r="AJ35" s="160" t="str">
        <f t="shared" si="118"/>
        <v>OK</v>
      </c>
      <c r="AK35" s="159">
        <v>8919</v>
      </c>
      <c r="AL35" s="159">
        <f t="shared" si="119"/>
        <v>4371202</v>
      </c>
      <c r="AM35" s="160" t="str">
        <f t="shared" si="120"/>
        <v>OK</v>
      </c>
      <c r="AN35" s="159">
        <v>8881</v>
      </c>
      <c r="AO35" s="159">
        <f t="shared" si="121"/>
        <v>4352578</v>
      </c>
      <c r="AP35" s="160" t="str">
        <f t="shared" si="122"/>
        <v>OK</v>
      </c>
      <c r="AQ35" s="159">
        <v>8934</v>
      </c>
      <c r="AR35" s="159">
        <f t="shared" si="123"/>
        <v>4378553</v>
      </c>
      <c r="AS35" s="160" t="str">
        <f t="shared" si="124"/>
        <v>OK</v>
      </c>
      <c r="AT35" s="159">
        <v>8931</v>
      </c>
      <c r="AU35" s="159">
        <f t="shared" si="125"/>
        <v>4377083</v>
      </c>
      <c r="AV35" s="160" t="str">
        <f t="shared" si="126"/>
        <v>OK</v>
      </c>
      <c r="AW35" s="159">
        <v>8820</v>
      </c>
      <c r="AX35" s="159">
        <f t="shared" si="127"/>
        <v>4322682</v>
      </c>
      <c r="AY35" s="160" t="str">
        <f t="shared" si="128"/>
        <v>OK</v>
      </c>
      <c r="AZ35" s="159">
        <v>9000</v>
      </c>
      <c r="BA35" s="159">
        <f t="shared" si="129"/>
        <v>4410900</v>
      </c>
      <c r="BB35" s="160" t="str">
        <f t="shared" si="130"/>
        <v>OK</v>
      </c>
    </row>
    <row r="36" spans="1:54" x14ac:dyDescent="0.2">
      <c r="A36" s="155">
        <v>4.05</v>
      </c>
      <c r="B36" s="162" t="s">
        <v>190</v>
      </c>
      <c r="C36" s="157" t="s">
        <v>170</v>
      </c>
      <c r="D36" s="168">
        <v>15.25</v>
      </c>
      <c r="E36" s="159">
        <v>55914</v>
      </c>
      <c r="F36" s="159">
        <f t="shared" si="98"/>
        <v>852689</v>
      </c>
      <c r="G36" s="159">
        <v>55467</v>
      </c>
      <c r="H36" s="159">
        <f t="shared" si="99"/>
        <v>845872</v>
      </c>
      <c r="I36" s="160" t="str">
        <f t="shared" si="100"/>
        <v>OK</v>
      </c>
      <c r="J36" s="159">
        <v>54978</v>
      </c>
      <c r="K36" s="159">
        <f t="shared" si="101"/>
        <v>838415</v>
      </c>
      <c r="L36" s="160" t="str">
        <f t="shared" si="102"/>
        <v>OK</v>
      </c>
      <c r="M36" s="159">
        <v>55914</v>
      </c>
      <c r="N36" s="159">
        <f t="shared" si="103"/>
        <v>852689</v>
      </c>
      <c r="O36" s="160" t="str">
        <f t="shared" si="104"/>
        <v>OK</v>
      </c>
      <c r="P36" s="159">
        <v>55173</v>
      </c>
      <c r="Q36" s="159">
        <f t="shared" si="105"/>
        <v>841388</v>
      </c>
      <c r="R36" s="160" t="str">
        <f t="shared" si="106"/>
        <v>OK</v>
      </c>
      <c r="S36" s="159">
        <v>55282</v>
      </c>
      <c r="T36" s="159">
        <f t="shared" si="107"/>
        <v>843051</v>
      </c>
      <c r="U36" s="160" t="str">
        <f t="shared" si="108"/>
        <v>OK</v>
      </c>
      <c r="V36" s="159">
        <v>55444</v>
      </c>
      <c r="W36" s="159">
        <f t="shared" si="109"/>
        <v>845521</v>
      </c>
      <c r="X36" s="160" t="str">
        <f t="shared" si="110"/>
        <v>OK</v>
      </c>
      <c r="Y36" s="159">
        <v>55914</v>
      </c>
      <c r="Z36" s="159">
        <f t="shared" si="111"/>
        <v>852689</v>
      </c>
      <c r="AA36" s="160" t="str">
        <f t="shared" si="112"/>
        <v>OK</v>
      </c>
      <c r="AB36" s="159">
        <v>55350</v>
      </c>
      <c r="AC36" s="159">
        <f t="shared" si="113"/>
        <v>844088</v>
      </c>
      <c r="AD36" s="160" t="str">
        <f t="shared" si="114"/>
        <v>OK</v>
      </c>
      <c r="AE36" s="159">
        <v>53957</v>
      </c>
      <c r="AF36" s="159">
        <f t="shared" si="115"/>
        <v>822844</v>
      </c>
      <c r="AG36" s="160" t="str">
        <f t="shared" si="116"/>
        <v>OK</v>
      </c>
      <c r="AH36" s="159">
        <v>55293</v>
      </c>
      <c r="AI36" s="159">
        <f t="shared" si="117"/>
        <v>843218</v>
      </c>
      <c r="AJ36" s="160" t="str">
        <f t="shared" si="118"/>
        <v>OK</v>
      </c>
      <c r="AK36" s="159">
        <v>55411</v>
      </c>
      <c r="AL36" s="159">
        <f t="shared" si="119"/>
        <v>845018</v>
      </c>
      <c r="AM36" s="160" t="str">
        <f t="shared" si="120"/>
        <v>OK</v>
      </c>
      <c r="AN36" s="159">
        <v>55176</v>
      </c>
      <c r="AO36" s="159">
        <f t="shared" si="121"/>
        <v>841434</v>
      </c>
      <c r="AP36" s="160" t="str">
        <f t="shared" si="122"/>
        <v>OK</v>
      </c>
      <c r="AQ36" s="159">
        <v>55505</v>
      </c>
      <c r="AR36" s="159">
        <f t="shared" si="123"/>
        <v>846451</v>
      </c>
      <c r="AS36" s="160" t="str">
        <f t="shared" si="124"/>
        <v>OK</v>
      </c>
      <c r="AT36" s="159">
        <v>55483</v>
      </c>
      <c r="AU36" s="159">
        <f t="shared" si="125"/>
        <v>846116</v>
      </c>
      <c r="AV36" s="160" t="str">
        <f t="shared" si="126"/>
        <v>OK</v>
      </c>
      <c r="AW36" s="159">
        <v>54800</v>
      </c>
      <c r="AX36" s="159">
        <f t="shared" si="127"/>
        <v>835700</v>
      </c>
      <c r="AY36" s="160" t="str">
        <f t="shared" si="128"/>
        <v>OK</v>
      </c>
      <c r="AZ36" s="159">
        <v>55914</v>
      </c>
      <c r="BA36" s="159">
        <f t="shared" si="129"/>
        <v>852689</v>
      </c>
      <c r="BB36" s="160" t="str">
        <f t="shared" si="130"/>
        <v>OK</v>
      </c>
    </row>
    <row r="37" spans="1:54" x14ac:dyDescent="0.2">
      <c r="A37" s="155">
        <v>4.0599999999999996</v>
      </c>
      <c r="B37" s="162" t="s">
        <v>197</v>
      </c>
      <c r="C37" s="157" t="s">
        <v>170</v>
      </c>
      <c r="D37" s="168">
        <v>57.95</v>
      </c>
      <c r="E37" s="163">
        <v>110300</v>
      </c>
      <c r="F37" s="159">
        <f t="shared" si="98"/>
        <v>6391885</v>
      </c>
      <c r="G37" s="163">
        <v>109418</v>
      </c>
      <c r="H37" s="159">
        <f t="shared" si="99"/>
        <v>6340773</v>
      </c>
      <c r="I37" s="160" t="str">
        <f t="shared" si="100"/>
        <v>OK</v>
      </c>
      <c r="J37" s="163">
        <v>108453</v>
      </c>
      <c r="K37" s="159">
        <f t="shared" si="101"/>
        <v>6284851</v>
      </c>
      <c r="L37" s="160" t="str">
        <f t="shared" si="102"/>
        <v>OK</v>
      </c>
      <c r="M37" s="163">
        <v>110300</v>
      </c>
      <c r="N37" s="159">
        <f t="shared" si="103"/>
        <v>6391885</v>
      </c>
      <c r="O37" s="160" t="str">
        <f t="shared" si="104"/>
        <v>OK</v>
      </c>
      <c r="P37" s="163">
        <v>108839</v>
      </c>
      <c r="Q37" s="159">
        <f t="shared" si="105"/>
        <v>6307220</v>
      </c>
      <c r="R37" s="160" t="str">
        <f t="shared" si="106"/>
        <v>OK</v>
      </c>
      <c r="S37" s="163">
        <v>109054</v>
      </c>
      <c r="T37" s="159">
        <f t="shared" si="107"/>
        <v>6319679</v>
      </c>
      <c r="U37" s="160" t="str">
        <f t="shared" si="108"/>
        <v>OK</v>
      </c>
      <c r="V37" s="163">
        <v>109373</v>
      </c>
      <c r="W37" s="159">
        <f t="shared" si="109"/>
        <v>6338165</v>
      </c>
      <c r="X37" s="160" t="str">
        <f t="shared" si="110"/>
        <v>OK</v>
      </c>
      <c r="Y37" s="163">
        <v>110300</v>
      </c>
      <c r="Z37" s="159">
        <f t="shared" si="111"/>
        <v>6391885</v>
      </c>
      <c r="AA37" s="160" t="str">
        <f t="shared" si="112"/>
        <v>OK</v>
      </c>
      <c r="AB37" s="163">
        <v>109187</v>
      </c>
      <c r="AC37" s="159">
        <f t="shared" si="113"/>
        <v>6327387</v>
      </c>
      <c r="AD37" s="160" t="str">
        <f t="shared" si="114"/>
        <v>OK</v>
      </c>
      <c r="AE37" s="163">
        <v>106440</v>
      </c>
      <c r="AF37" s="159">
        <f t="shared" si="115"/>
        <v>6168198</v>
      </c>
      <c r="AG37" s="160" t="str">
        <f t="shared" si="116"/>
        <v>OK</v>
      </c>
      <c r="AH37" s="163">
        <v>109076</v>
      </c>
      <c r="AI37" s="159">
        <f t="shared" si="117"/>
        <v>6320954</v>
      </c>
      <c r="AJ37" s="160" t="str">
        <f t="shared" si="118"/>
        <v>OK</v>
      </c>
      <c r="AK37" s="163">
        <v>109307</v>
      </c>
      <c r="AL37" s="159">
        <f t="shared" si="119"/>
        <v>6334341</v>
      </c>
      <c r="AM37" s="160" t="str">
        <f t="shared" si="120"/>
        <v>OK</v>
      </c>
      <c r="AN37" s="163">
        <v>108843</v>
      </c>
      <c r="AO37" s="159">
        <f t="shared" si="121"/>
        <v>6307452</v>
      </c>
      <c r="AP37" s="160" t="str">
        <f t="shared" si="122"/>
        <v>OK</v>
      </c>
      <c r="AQ37" s="163">
        <v>109493</v>
      </c>
      <c r="AR37" s="159">
        <f t="shared" si="123"/>
        <v>6345119</v>
      </c>
      <c r="AS37" s="160" t="str">
        <f t="shared" si="124"/>
        <v>OK</v>
      </c>
      <c r="AT37" s="163">
        <v>109451</v>
      </c>
      <c r="AU37" s="159">
        <f t="shared" si="125"/>
        <v>6342685</v>
      </c>
      <c r="AV37" s="160" t="str">
        <f t="shared" si="126"/>
        <v>OK</v>
      </c>
      <c r="AW37" s="163">
        <v>108100</v>
      </c>
      <c r="AX37" s="159">
        <f t="shared" si="127"/>
        <v>6264395</v>
      </c>
      <c r="AY37" s="160" t="str">
        <f t="shared" si="128"/>
        <v>OK</v>
      </c>
      <c r="AZ37" s="163">
        <v>110300</v>
      </c>
      <c r="BA37" s="159">
        <f t="shared" si="129"/>
        <v>6391885</v>
      </c>
      <c r="BB37" s="160" t="str">
        <f t="shared" si="130"/>
        <v>OK</v>
      </c>
    </row>
    <row r="38" spans="1:54" x14ac:dyDescent="0.2">
      <c r="A38" s="155">
        <v>4.07</v>
      </c>
      <c r="B38" s="162" t="s">
        <v>198</v>
      </c>
      <c r="C38" s="157" t="s">
        <v>170</v>
      </c>
      <c r="D38" s="168">
        <v>305</v>
      </c>
      <c r="E38" s="163">
        <v>148600</v>
      </c>
      <c r="F38" s="159">
        <f t="shared" si="98"/>
        <v>45323000</v>
      </c>
      <c r="G38" s="163">
        <v>147411</v>
      </c>
      <c r="H38" s="159">
        <f t="shared" si="99"/>
        <v>44960355</v>
      </c>
      <c r="I38" s="160" t="str">
        <f t="shared" si="100"/>
        <v>OK</v>
      </c>
      <c r="J38" s="163">
        <v>146112</v>
      </c>
      <c r="K38" s="159">
        <f t="shared" si="101"/>
        <v>44564160</v>
      </c>
      <c r="L38" s="160" t="str">
        <f t="shared" si="102"/>
        <v>OK</v>
      </c>
      <c r="M38" s="163">
        <v>144142</v>
      </c>
      <c r="N38" s="159">
        <f t="shared" si="103"/>
        <v>43963310</v>
      </c>
      <c r="O38" s="160" t="str">
        <f t="shared" si="104"/>
        <v>OK</v>
      </c>
      <c r="P38" s="163">
        <v>146631</v>
      </c>
      <c r="Q38" s="159">
        <f t="shared" si="105"/>
        <v>44722455</v>
      </c>
      <c r="R38" s="160" t="str">
        <f t="shared" si="106"/>
        <v>OK</v>
      </c>
      <c r="S38" s="163">
        <v>146921</v>
      </c>
      <c r="T38" s="159">
        <f t="shared" si="107"/>
        <v>44810905</v>
      </c>
      <c r="U38" s="160" t="str">
        <f t="shared" si="108"/>
        <v>OK</v>
      </c>
      <c r="V38" s="163">
        <v>147352</v>
      </c>
      <c r="W38" s="159">
        <f t="shared" si="109"/>
        <v>44942360</v>
      </c>
      <c r="X38" s="160" t="str">
        <f t="shared" si="110"/>
        <v>OK</v>
      </c>
      <c r="Y38" s="163">
        <v>145000</v>
      </c>
      <c r="Z38" s="159">
        <f t="shared" si="111"/>
        <v>44225000</v>
      </c>
      <c r="AA38" s="160" t="str">
        <f t="shared" si="112"/>
        <v>OK</v>
      </c>
      <c r="AB38" s="163">
        <v>147101</v>
      </c>
      <c r="AC38" s="159">
        <f t="shared" si="113"/>
        <v>44865805</v>
      </c>
      <c r="AD38" s="160" t="str">
        <f t="shared" si="114"/>
        <v>OK</v>
      </c>
      <c r="AE38" s="163">
        <v>143399</v>
      </c>
      <c r="AF38" s="159">
        <f t="shared" si="115"/>
        <v>43736695</v>
      </c>
      <c r="AG38" s="160" t="str">
        <f t="shared" si="116"/>
        <v>OK</v>
      </c>
      <c r="AH38" s="163">
        <v>146951</v>
      </c>
      <c r="AI38" s="159">
        <f t="shared" si="117"/>
        <v>44820055</v>
      </c>
      <c r="AJ38" s="160" t="str">
        <f t="shared" si="118"/>
        <v>OK</v>
      </c>
      <c r="AK38" s="163">
        <v>147263</v>
      </c>
      <c r="AL38" s="159">
        <f t="shared" si="119"/>
        <v>44915215</v>
      </c>
      <c r="AM38" s="160" t="str">
        <f t="shared" si="120"/>
        <v>OK</v>
      </c>
      <c r="AN38" s="163">
        <v>146638</v>
      </c>
      <c r="AO38" s="159">
        <f t="shared" si="121"/>
        <v>44724590</v>
      </c>
      <c r="AP38" s="160" t="str">
        <f t="shared" si="122"/>
        <v>OK</v>
      </c>
      <c r="AQ38" s="163">
        <v>147513</v>
      </c>
      <c r="AR38" s="159">
        <f t="shared" si="123"/>
        <v>44991465</v>
      </c>
      <c r="AS38" s="160" t="str">
        <f t="shared" si="124"/>
        <v>OK</v>
      </c>
      <c r="AT38" s="163">
        <v>147456</v>
      </c>
      <c r="AU38" s="159">
        <f t="shared" si="125"/>
        <v>44974080</v>
      </c>
      <c r="AV38" s="160" t="str">
        <f t="shared" si="126"/>
        <v>OK</v>
      </c>
      <c r="AW38" s="163">
        <v>145630</v>
      </c>
      <c r="AX38" s="159">
        <f t="shared" si="127"/>
        <v>44417150</v>
      </c>
      <c r="AY38" s="160" t="str">
        <f t="shared" si="128"/>
        <v>OK</v>
      </c>
      <c r="AZ38" s="163">
        <v>148600</v>
      </c>
      <c r="BA38" s="159">
        <f t="shared" si="129"/>
        <v>45323000</v>
      </c>
      <c r="BB38" s="160" t="str">
        <f t="shared" si="130"/>
        <v>OK</v>
      </c>
    </row>
    <row r="39" spans="1:54" x14ac:dyDescent="0.2">
      <c r="A39" s="155">
        <v>4.08</v>
      </c>
      <c r="B39" s="162" t="s">
        <v>199</v>
      </c>
      <c r="C39" s="157" t="s">
        <v>185</v>
      </c>
      <c r="D39" s="168">
        <v>12</v>
      </c>
      <c r="E39" s="159">
        <v>226529</v>
      </c>
      <c r="F39" s="159">
        <f t="shared" si="98"/>
        <v>2718348</v>
      </c>
      <c r="G39" s="159">
        <v>224717</v>
      </c>
      <c r="H39" s="159">
        <f t="shared" si="99"/>
        <v>2696604</v>
      </c>
      <c r="I39" s="160" t="str">
        <f t="shared" si="100"/>
        <v>OK</v>
      </c>
      <c r="J39" s="159">
        <v>222736</v>
      </c>
      <c r="K39" s="159">
        <f t="shared" si="101"/>
        <v>2672832</v>
      </c>
      <c r="L39" s="160" t="str">
        <f t="shared" si="102"/>
        <v>OK</v>
      </c>
      <c r="M39" s="159">
        <v>226529</v>
      </c>
      <c r="N39" s="159">
        <f t="shared" si="103"/>
        <v>2718348</v>
      </c>
      <c r="O39" s="160" t="str">
        <f t="shared" si="104"/>
        <v>OK</v>
      </c>
      <c r="P39" s="159">
        <v>223527</v>
      </c>
      <c r="Q39" s="159">
        <f t="shared" si="105"/>
        <v>2682324</v>
      </c>
      <c r="R39" s="160" t="str">
        <f t="shared" si="106"/>
        <v>OK</v>
      </c>
      <c r="S39" s="159">
        <v>223969</v>
      </c>
      <c r="T39" s="159">
        <f t="shared" si="107"/>
        <v>2687628</v>
      </c>
      <c r="U39" s="160" t="str">
        <f t="shared" si="108"/>
        <v>OK</v>
      </c>
      <c r="V39" s="159">
        <v>224626</v>
      </c>
      <c r="W39" s="159">
        <f t="shared" si="109"/>
        <v>2695512</v>
      </c>
      <c r="X39" s="160" t="str">
        <f t="shared" si="110"/>
        <v>OK</v>
      </c>
      <c r="Y39" s="159">
        <v>226529</v>
      </c>
      <c r="Z39" s="159">
        <f t="shared" si="111"/>
        <v>2718348</v>
      </c>
      <c r="AA39" s="160" t="str">
        <f t="shared" si="112"/>
        <v>OK</v>
      </c>
      <c r="AB39" s="159">
        <v>224244</v>
      </c>
      <c r="AC39" s="159">
        <f t="shared" si="113"/>
        <v>2690928</v>
      </c>
      <c r="AD39" s="160" t="str">
        <f t="shared" si="114"/>
        <v>OK</v>
      </c>
      <c r="AE39" s="159">
        <v>218600</v>
      </c>
      <c r="AF39" s="159">
        <f t="shared" si="115"/>
        <v>2623200</v>
      </c>
      <c r="AG39" s="160" t="str">
        <f t="shared" si="116"/>
        <v>OK</v>
      </c>
      <c r="AH39" s="159">
        <v>224015</v>
      </c>
      <c r="AI39" s="159">
        <f t="shared" si="117"/>
        <v>2688180</v>
      </c>
      <c r="AJ39" s="160" t="str">
        <f t="shared" si="118"/>
        <v>OK</v>
      </c>
      <c r="AK39" s="159">
        <v>224490</v>
      </c>
      <c r="AL39" s="159">
        <f t="shared" si="119"/>
        <v>2693880</v>
      </c>
      <c r="AM39" s="160" t="str">
        <f t="shared" si="120"/>
        <v>OK</v>
      </c>
      <c r="AN39" s="159">
        <v>223537</v>
      </c>
      <c r="AO39" s="159">
        <f t="shared" si="121"/>
        <v>2682444</v>
      </c>
      <c r="AP39" s="160" t="str">
        <f t="shared" si="122"/>
        <v>OK</v>
      </c>
      <c r="AQ39" s="159">
        <v>224872</v>
      </c>
      <c r="AR39" s="159">
        <f t="shared" si="123"/>
        <v>2698464</v>
      </c>
      <c r="AS39" s="160" t="str">
        <f t="shared" si="124"/>
        <v>OK</v>
      </c>
      <c r="AT39" s="159">
        <v>224785</v>
      </c>
      <c r="AU39" s="159">
        <f t="shared" si="125"/>
        <v>2697420</v>
      </c>
      <c r="AV39" s="160" t="str">
        <f t="shared" si="126"/>
        <v>OK</v>
      </c>
      <c r="AW39" s="159">
        <v>222000</v>
      </c>
      <c r="AX39" s="159">
        <f t="shared" si="127"/>
        <v>2664000</v>
      </c>
      <c r="AY39" s="160" t="str">
        <f t="shared" si="128"/>
        <v>OK</v>
      </c>
      <c r="AZ39" s="159">
        <v>226529</v>
      </c>
      <c r="BA39" s="159">
        <f t="shared" si="129"/>
        <v>2718348</v>
      </c>
      <c r="BB39" s="160" t="str">
        <f t="shared" si="130"/>
        <v>OK</v>
      </c>
    </row>
    <row r="40" spans="1:54" x14ac:dyDescent="0.2">
      <c r="A40" s="155">
        <v>4.09</v>
      </c>
      <c r="B40" s="162" t="s">
        <v>192</v>
      </c>
      <c r="C40" s="157" t="s">
        <v>173</v>
      </c>
      <c r="D40" s="168">
        <v>452.4</v>
      </c>
      <c r="E40" s="159">
        <v>21090</v>
      </c>
      <c r="F40" s="159">
        <f t="shared" si="98"/>
        <v>9541116</v>
      </c>
      <c r="G40" s="159">
        <v>20921</v>
      </c>
      <c r="H40" s="159">
        <f t="shared" si="99"/>
        <v>9464660</v>
      </c>
      <c r="I40" s="160" t="str">
        <f t="shared" si="100"/>
        <v>OK</v>
      </c>
      <c r="J40" s="159">
        <v>20737</v>
      </c>
      <c r="K40" s="159">
        <f t="shared" si="101"/>
        <v>9381419</v>
      </c>
      <c r="L40" s="160" t="str">
        <f t="shared" si="102"/>
        <v>OK</v>
      </c>
      <c r="M40" s="159">
        <v>21090</v>
      </c>
      <c r="N40" s="159">
        <f t="shared" si="103"/>
        <v>9541116</v>
      </c>
      <c r="O40" s="160" t="str">
        <f t="shared" si="104"/>
        <v>OK</v>
      </c>
      <c r="P40" s="159">
        <v>20811</v>
      </c>
      <c r="Q40" s="159">
        <f t="shared" si="105"/>
        <v>9414896</v>
      </c>
      <c r="R40" s="160" t="str">
        <f t="shared" si="106"/>
        <v>OK</v>
      </c>
      <c r="S40" s="159">
        <v>20852</v>
      </c>
      <c r="T40" s="159">
        <f t="shared" si="107"/>
        <v>9433445</v>
      </c>
      <c r="U40" s="160" t="str">
        <f t="shared" si="108"/>
        <v>OK</v>
      </c>
      <c r="V40" s="159">
        <v>20913</v>
      </c>
      <c r="W40" s="159">
        <f t="shared" si="109"/>
        <v>9461041</v>
      </c>
      <c r="X40" s="160" t="str">
        <f t="shared" si="110"/>
        <v>OK</v>
      </c>
      <c r="Y40" s="159">
        <v>21090</v>
      </c>
      <c r="Z40" s="159">
        <f t="shared" si="111"/>
        <v>9541116</v>
      </c>
      <c r="AA40" s="160" t="str">
        <f t="shared" si="112"/>
        <v>OK</v>
      </c>
      <c r="AB40" s="159">
        <v>20877</v>
      </c>
      <c r="AC40" s="159">
        <f t="shared" si="113"/>
        <v>9444755</v>
      </c>
      <c r="AD40" s="160" t="str">
        <f t="shared" si="114"/>
        <v>OK</v>
      </c>
      <c r="AE40" s="159">
        <v>20352</v>
      </c>
      <c r="AF40" s="159">
        <f t="shared" si="115"/>
        <v>9207245</v>
      </c>
      <c r="AG40" s="160" t="str">
        <f t="shared" si="116"/>
        <v>OK</v>
      </c>
      <c r="AH40" s="159">
        <v>20856</v>
      </c>
      <c r="AI40" s="159">
        <f t="shared" si="117"/>
        <v>9435254</v>
      </c>
      <c r="AJ40" s="160" t="str">
        <f t="shared" si="118"/>
        <v>OK</v>
      </c>
      <c r="AK40" s="159">
        <v>20900</v>
      </c>
      <c r="AL40" s="159">
        <f t="shared" si="119"/>
        <v>9455160</v>
      </c>
      <c r="AM40" s="160" t="str">
        <f t="shared" si="120"/>
        <v>OK</v>
      </c>
      <c r="AN40" s="159">
        <v>20811</v>
      </c>
      <c r="AO40" s="159">
        <f t="shared" si="121"/>
        <v>9414896</v>
      </c>
      <c r="AP40" s="160" t="str">
        <f t="shared" si="122"/>
        <v>OK</v>
      </c>
      <c r="AQ40" s="159">
        <v>20936</v>
      </c>
      <c r="AR40" s="159">
        <f t="shared" si="123"/>
        <v>9471446</v>
      </c>
      <c r="AS40" s="160" t="str">
        <f t="shared" si="124"/>
        <v>OK</v>
      </c>
      <c r="AT40" s="159">
        <v>20928</v>
      </c>
      <c r="AU40" s="159">
        <f t="shared" si="125"/>
        <v>9467827</v>
      </c>
      <c r="AV40" s="160" t="str">
        <f t="shared" si="126"/>
        <v>OK</v>
      </c>
      <c r="AW40" s="159">
        <v>20670</v>
      </c>
      <c r="AX40" s="159">
        <f t="shared" si="127"/>
        <v>9351108</v>
      </c>
      <c r="AY40" s="160" t="str">
        <f t="shared" si="128"/>
        <v>OK</v>
      </c>
      <c r="AZ40" s="159">
        <v>21090</v>
      </c>
      <c r="BA40" s="159">
        <f t="shared" si="129"/>
        <v>9541116</v>
      </c>
      <c r="BB40" s="160" t="str">
        <f t="shared" si="130"/>
        <v>OK</v>
      </c>
    </row>
    <row r="41" spans="1:54" x14ac:dyDescent="0.2">
      <c r="A41" s="155"/>
      <c r="B41" s="164" t="s">
        <v>176</v>
      </c>
      <c r="C41" s="157"/>
      <c r="D41" s="165"/>
      <c r="E41" s="165"/>
      <c r="F41" s="167">
        <f>SUM(F32:F40)</f>
        <v>75555726</v>
      </c>
      <c r="G41" s="165"/>
      <c r="H41" s="167">
        <f>SUM(H32:H40)</f>
        <v>74951126</v>
      </c>
      <c r="I41" s="165"/>
      <c r="J41" s="165"/>
      <c r="K41" s="167">
        <f>SUM(K32:K40)</f>
        <v>74290704</v>
      </c>
      <c r="L41" s="165"/>
      <c r="M41" s="165"/>
      <c r="N41" s="167">
        <f>SUM(N32:N40)</f>
        <v>74196036</v>
      </c>
      <c r="O41" s="165"/>
      <c r="P41" s="165">
        <v>0</v>
      </c>
      <c r="Q41" s="167">
        <f>SUM(Q32:Q40)</f>
        <v>74554801</v>
      </c>
      <c r="R41" s="165"/>
      <c r="S41" s="165">
        <v>0</v>
      </c>
      <c r="T41" s="167">
        <f>SUM(T32:T40)</f>
        <v>74701882</v>
      </c>
      <c r="U41" s="165"/>
      <c r="V41" s="165"/>
      <c r="W41" s="167">
        <f>SUM(W32:W40)</f>
        <v>74921043</v>
      </c>
      <c r="X41" s="165"/>
      <c r="Y41" s="165"/>
      <c r="Z41" s="167">
        <f>SUM(Z32:Z40)</f>
        <v>74457726</v>
      </c>
      <c r="AA41" s="165"/>
      <c r="AB41" s="165"/>
      <c r="AC41" s="167">
        <f>SUM(AC32:AC40)</f>
        <v>74793340</v>
      </c>
      <c r="AD41" s="165"/>
      <c r="AE41" s="165"/>
      <c r="AF41" s="167">
        <f>SUM(AF32:AF40)</f>
        <v>72911560</v>
      </c>
      <c r="AG41" s="165"/>
      <c r="AH41" s="165"/>
      <c r="AI41" s="167">
        <f>SUM(AI32:AI40)</f>
        <v>74717042</v>
      </c>
      <c r="AJ41" s="165"/>
      <c r="AK41" s="165">
        <v>0</v>
      </c>
      <c r="AL41" s="167">
        <f>SUM(AL32:AL40)</f>
        <v>74875930</v>
      </c>
      <c r="AM41" s="165"/>
      <c r="AN41" s="165"/>
      <c r="AO41" s="167">
        <f>SUM(AO32:AO40)</f>
        <v>74557598</v>
      </c>
      <c r="AP41" s="165"/>
      <c r="AQ41" s="165">
        <v>0</v>
      </c>
      <c r="AR41" s="167">
        <f>SUM(AR32:AR40)</f>
        <v>75002953</v>
      </c>
      <c r="AS41" s="165"/>
      <c r="AT41" s="165"/>
      <c r="AU41" s="167">
        <f>SUM(AU32:AU40)</f>
        <v>74974296</v>
      </c>
      <c r="AV41" s="165"/>
      <c r="AW41" s="165"/>
      <c r="AX41" s="167">
        <f>SUM(AX32:AX40)</f>
        <v>74046503</v>
      </c>
      <c r="AY41" s="165"/>
      <c r="AZ41" s="165"/>
      <c r="BA41" s="167">
        <f>SUM(BA32:BA40)</f>
        <v>75555726</v>
      </c>
      <c r="BB41" s="165"/>
    </row>
    <row r="42" spans="1:54" s="148" customFormat="1" x14ac:dyDescent="0.2">
      <c r="A42" s="169">
        <v>5</v>
      </c>
      <c r="B42" s="170" t="s">
        <v>200</v>
      </c>
      <c r="C42" s="171"/>
      <c r="D42" s="172"/>
      <c r="E42" s="172"/>
      <c r="F42" s="172"/>
      <c r="G42" s="172"/>
      <c r="H42" s="172"/>
      <c r="I42" s="172"/>
      <c r="J42" s="172"/>
      <c r="K42" s="172"/>
      <c r="L42" s="172"/>
      <c r="M42" s="172"/>
      <c r="N42" s="172"/>
      <c r="O42" s="172"/>
      <c r="P42" s="172">
        <v>0</v>
      </c>
      <c r="Q42" s="172"/>
      <c r="R42" s="172"/>
      <c r="S42" s="172">
        <v>0</v>
      </c>
      <c r="T42" s="172"/>
      <c r="U42" s="172"/>
      <c r="V42" s="172"/>
      <c r="W42" s="172"/>
      <c r="X42" s="172"/>
      <c r="Y42" s="172"/>
      <c r="Z42" s="172"/>
      <c r="AA42" s="172"/>
      <c r="AB42" s="172"/>
      <c r="AC42" s="172"/>
      <c r="AD42" s="172"/>
      <c r="AE42" s="172"/>
      <c r="AF42" s="172"/>
      <c r="AG42" s="172"/>
      <c r="AH42" s="172"/>
      <c r="AI42" s="172"/>
      <c r="AJ42" s="172"/>
      <c r="AK42" s="172">
        <v>0</v>
      </c>
      <c r="AL42" s="172"/>
      <c r="AM42" s="172"/>
      <c r="AN42" s="172"/>
      <c r="AO42" s="172"/>
      <c r="AP42" s="172"/>
      <c r="AQ42" s="172">
        <v>0</v>
      </c>
      <c r="AR42" s="172"/>
      <c r="AS42" s="172"/>
      <c r="AT42" s="172"/>
      <c r="AU42" s="172"/>
      <c r="AV42" s="172"/>
      <c r="AW42" s="172"/>
      <c r="AX42" s="172"/>
      <c r="AY42" s="172"/>
      <c r="AZ42" s="172"/>
      <c r="BA42" s="172"/>
      <c r="BB42" s="172"/>
    </row>
    <row r="43" spans="1:54" x14ac:dyDescent="0.2">
      <c r="A43" s="155">
        <v>5.01</v>
      </c>
      <c r="B43" s="162" t="s">
        <v>201</v>
      </c>
      <c r="C43" s="157" t="s">
        <v>170</v>
      </c>
      <c r="D43" s="158">
        <v>1185.51</v>
      </c>
      <c r="E43" s="159">
        <v>500</v>
      </c>
      <c r="F43" s="159">
        <f t="shared" ref="F43:F51" si="131">ROUND(D43*E43,0)</f>
        <v>592755</v>
      </c>
      <c r="G43" s="159">
        <v>496</v>
      </c>
      <c r="H43" s="159">
        <f t="shared" ref="H43:H51" si="132">ROUND($D43*G43,0)</f>
        <v>588013</v>
      </c>
      <c r="I43" s="160" t="str">
        <f t="shared" ref="I43:I51" si="133">+IF(G43&lt;=$E43,"OK","NO OK")</f>
        <v>OK</v>
      </c>
      <c r="J43" s="159">
        <v>492</v>
      </c>
      <c r="K43" s="159">
        <f t="shared" ref="K43:K51" si="134">ROUND($D43*J43,0)</f>
        <v>583271</v>
      </c>
      <c r="L43" s="160" t="str">
        <f t="shared" ref="L43:L51" si="135">+IF(J43&lt;=$E43,"OK","NO OK")</f>
        <v>OK</v>
      </c>
      <c r="M43" s="159">
        <v>500</v>
      </c>
      <c r="N43" s="159">
        <f t="shared" ref="N43:N51" si="136">ROUND($D43*M43,0)</f>
        <v>592755</v>
      </c>
      <c r="O43" s="160" t="str">
        <f t="shared" ref="O43:O51" si="137">+IF(M43&lt;=$E43,"OK","NO OK")</f>
        <v>OK</v>
      </c>
      <c r="P43" s="159">
        <v>493</v>
      </c>
      <c r="Q43" s="159">
        <f t="shared" ref="Q43:Q51" si="138">ROUND($D43*P43,0)</f>
        <v>584456</v>
      </c>
      <c r="R43" s="160" t="str">
        <f t="shared" ref="R43:R51" si="139">+IF(P43&lt;=$E43,"OK","NO OK")</f>
        <v>OK</v>
      </c>
      <c r="S43" s="159">
        <v>494</v>
      </c>
      <c r="T43" s="159">
        <f t="shared" ref="T43:T51" si="140">ROUND($D43*S43,0)</f>
        <v>585642</v>
      </c>
      <c r="U43" s="160" t="str">
        <f t="shared" ref="U43:U51" si="141">+IF(S43&lt;=$E43,"OK","NO OK")</f>
        <v>OK</v>
      </c>
      <c r="V43" s="159">
        <v>496</v>
      </c>
      <c r="W43" s="159">
        <f t="shared" ref="W43:W51" si="142">ROUND($D43*V43,0)</f>
        <v>588013</v>
      </c>
      <c r="X43" s="160" t="str">
        <f t="shared" ref="X43:X51" si="143">+IF(V43&lt;=$E43,"OK","NO OK")</f>
        <v>OK</v>
      </c>
      <c r="Y43" s="159">
        <v>500</v>
      </c>
      <c r="Z43" s="159">
        <f t="shared" ref="Z43:Z51" si="144">ROUND($D43*Y43,0)</f>
        <v>592755</v>
      </c>
      <c r="AA43" s="160" t="str">
        <f t="shared" ref="AA43:AA51" si="145">+IF(Y43&lt;=$E43,"OK","NO OK")</f>
        <v>OK</v>
      </c>
      <c r="AB43" s="159">
        <v>495</v>
      </c>
      <c r="AC43" s="159">
        <f t="shared" ref="AC43:AC51" si="146">ROUND($D43*AB43,0)</f>
        <v>586827</v>
      </c>
      <c r="AD43" s="160" t="str">
        <f t="shared" ref="AD43:AD51" si="147">+IF(AB43&lt;=$E43,"OK","NO OK")</f>
        <v>OK</v>
      </c>
      <c r="AE43" s="159">
        <v>483</v>
      </c>
      <c r="AF43" s="159">
        <f t="shared" ref="AF43:AF51" si="148">ROUND($D43*AE43,0)</f>
        <v>572601</v>
      </c>
      <c r="AG43" s="160" t="str">
        <f t="shared" ref="AG43:AG51" si="149">+IF(AE43&lt;=$E43,"OK","NO OK")</f>
        <v>OK</v>
      </c>
      <c r="AH43" s="159">
        <v>494</v>
      </c>
      <c r="AI43" s="159">
        <f t="shared" ref="AI43:AI51" si="150">ROUND($D43*AH43,0)</f>
        <v>585642</v>
      </c>
      <c r="AJ43" s="160" t="str">
        <f t="shared" ref="AJ43:AJ51" si="151">+IF(AH43&lt;=$E43,"OK","NO OK")</f>
        <v>OK</v>
      </c>
      <c r="AK43" s="159">
        <v>496</v>
      </c>
      <c r="AL43" s="159">
        <f t="shared" ref="AL43:AL51" si="152">ROUND($D43*AK43,0)</f>
        <v>588013</v>
      </c>
      <c r="AM43" s="160" t="str">
        <f t="shared" ref="AM43:AM51" si="153">+IF(AK43&lt;=$E43,"OK","NO OK")</f>
        <v>OK</v>
      </c>
      <c r="AN43" s="159">
        <v>493</v>
      </c>
      <c r="AO43" s="159">
        <f t="shared" ref="AO43:AO51" si="154">ROUND($D43*AN43,0)</f>
        <v>584456</v>
      </c>
      <c r="AP43" s="160" t="str">
        <f t="shared" ref="AP43:AP51" si="155">+IF(AN43&lt;=$E43,"OK","NO OK")</f>
        <v>OK</v>
      </c>
      <c r="AQ43" s="159">
        <v>496</v>
      </c>
      <c r="AR43" s="159">
        <f t="shared" ref="AR43:AR51" si="156">ROUND($D43*AQ43,0)</f>
        <v>588013</v>
      </c>
      <c r="AS43" s="160" t="str">
        <f t="shared" ref="AS43:AS51" si="157">+IF(AQ43&lt;=$E43,"OK","NO OK")</f>
        <v>OK</v>
      </c>
      <c r="AT43" s="159">
        <v>496</v>
      </c>
      <c r="AU43" s="159">
        <f t="shared" ref="AU43:AU51" si="158">ROUND($D43*AT43,0)</f>
        <v>588013</v>
      </c>
      <c r="AV43" s="160" t="str">
        <f t="shared" ref="AV43:AV51" si="159">+IF(AT43&lt;=$E43,"OK","NO OK")</f>
        <v>OK</v>
      </c>
      <c r="AW43" s="159">
        <v>500</v>
      </c>
      <c r="AX43" s="159">
        <f t="shared" ref="AX43:AX51" si="160">ROUND($D43*AW43,0)</f>
        <v>592755</v>
      </c>
      <c r="AY43" s="160" t="str">
        <f t="shared" ref="AY43:AY51" si="161">+IF(AW43&lt;=$E43,"OK","NO OK")</f>
        <v>OK</v>
      </c>
      <c r="AZ43" s="159">
        <v>500</v>
      </c>
      <c r="BA43" s="159">
        <f t="shared" ref="BA43:BA51" si="162">ROUND($D43*AZ43,0)</f>
        <v>592755</v>
      </c>
      <c r="BB43" s="160" t="str">
        <f t="shared" ref="BB43:BB51" si="163">+IF(AZ43&lt;=$E43,"OK","NO OK")</f>
        <v>OK</v>
      </c>
    </row>
    <row r="44" spans="1:54" x14ac:dyDescent="0.2">
      <c r="A44" s="155">
        <v>5.0199999999999996</v>
      </c>
      <c r="B44" s="162" t="s">
        <v>188</v>
      </c>
      <c r="C44" s="157" t="s">
        <v>173</v>
      </c>
      <c r="D44" s="158">
        <v>1078.81</v>
      </c>
      <c r="E44" s="159">
        <v>9000</v>
      </c>
      <c r="F44" s="159">
        <f t="shared" si="131"/>
        <v>9709290</v>
      </c>
      <c r="G44" s="159">
        <v>8928</v>
      </c>
      <c r="H44" s="159">
        <f t="shared" si="132"/>
        <v>9631616</v>
      </c>
      <c r="I44" s="160" t="str">
        <f t="shared" si="133"/>
        <v>OK</v>
      </c>
      <c r="J44" s="159">
        <v>8849</v>
      </c>
      <c r="K44" s="159">
        <f t="shared" si="134"/>
        <v>9546390</v>
      </c>
      <c r="L44" s="160" t="str">
        <f t="shared" si="135"/>
        <v>OK</v>
      </c>
      <c r="M44" s="159">
        <v>9000</v>
      </c>
      <c r="N44" s="159">
        <f t="shared" si="136"/>
        <v>9709290</v>
      </c>
      <c r="O44" s="160" t="str">
        <f t="shared" si="137"/>
        <v>OK</v>
      </c>
      <c r="P44" s="159">
        <v>8881</v>
      </c>
      <c r="Q44" s="159">
        <f t="shared" si="138"/>
        <v>9580912</v>
      </c>
      <c r="R44" s="160" t="str">
        <f t="shared" si="139"/>
        <v>OK</v>
      </c>
      <c r="S44" s="159">
        <v>8898</v>
      </c>
      <c r="T44" s="159">
        <f t="shared" si="140"/>
        <v>9599251</v>
      </c>
      <c r="U44" s="160" t="str">
        <f t="shared" si="141"/>
        <v>OK</v>
      </c>
      <c r="V44" s="159">
        <v>8924</v>
      </c>
      <c r="W44" s="159">
        <f t="shared" si="142"/>
        <v>9627300</v>
      </c>
      <c r="X44" s="160" t="str">
        <f t="shared" si="143"/>
        <v>OK</v>
      </c>
      <c r="Y44" s="159">
        <v>9000</v>
      </c>
      <c r="Z44" s="159">
        <f t="shared" si="144"/>
        <v>9709290</v>
      </c>
      <c r="AA44" s="160" t="str">
        <f t="shared" si="145"/>
        <v>OK</v>
      </c>
      <c r="AB44" s="159">
        <v>8909</v>
      </c>
      <c r="AC44" s="159">
        <f t="shared" si="146"/>
        <v>9611118</v>
      </c>
      <c r="AD44" s="160" t="str">
        <f t="shared" si="147"/>
        <v>OK</v>
      </c>
      <c r="AE44" s="159">
        <v>8685</v>
      </c>
      <c r="AF44" s="159">
        <f t="shared" si="148"/>
        <v>9369465</v>
      </c>
      <c r="AG44" s="160" t="str">
        <f t="shared" si="149"/>
        <v>OK</v>
      </c>
      <c r="AH44" s="159">
        <v>8900</v>
      </c>
      <c r="AI44" s="159">
        <f t="shared" si="150"/>
        <v>9601409</v>
      </c>
      <c r="AJ44" s="160" t="str">
        <f t="shared" si="151"/>
        <v>OK</v>
      </c>
      <c r="AK44" s="159">
        <v>8919</v>
      </c>
      <c r="AL44" s="159">
        <f t="shared" si="152"/>
        <v>9621906</v>
      </c>
      <c r="AM44" s="160" t="str">
        <f t="shared" si="153"/>
        <v>OK</v>
      </c>
      <c r="AN44" s="159">
        <v>8881</v>
      </c>
      <c r="AO44" s="159">
        <f t="shared" si="154"/>
        <v>9580912</v>
      </c>
      <c r="AP44" s="160" t="str">
        <f t="shared" si="155"/>
        <v>OK</v>
      </c>
      <c r="AQ44" s="159">
        <v>8934</v>
      </c>
      <c r="AR44" s="159">
        <f t="shared" si="156"/>
        <v>9638089</v>
      </c>
      <c r="AS44" s="160" t="str">
        <f t="shared" si="157"/>
        <v>OK</v>
      </c>
      <c r="AT44" s="159">
        <v>8931</v>
      </c>
      <c r="AU44" s="159">
        <f t="shared" si="158"/>
        <v>9634852</v>
      </c>
      <c r="AV44" s="160" t="str">
        <f t="shared" si="159"/>
        <v>OK</v>
      </c>
      <c r="AW44" s="159">
        <v>8800</v>
      </c>
      <c r="AX44" s="159">
        <f t="shared" si="160"/>
        <v>9493528</v>
      </c>
      <c r="AY44" s="160" t="str">
        <f t="shared" si="161"/>
        <v>OK</v>
      </c>
      <c r="AZ44" s="159">
        <v>9000</v>
      </c>
      <c r="BA44" s="159">
        <f t="shared" si="162"/>
        <v>9709290</v>
      </c>
      <c r="BB44" s="160" t="str">
        <f t="shared" si="163"/>
        <v>OK</v>
      </c>
    </row>
    <row r="45" spans="1:54" x14ac:dyDescent="0.2">
      <c r="A45" s="155">
        <v>5.03</v>
      </c>
      <c r="B45" s="162" t="s">
        <v>202</v>
      </c>
      <c r="C45" s="157" t="s">
        <v>170</v>
      </c>
      <c r="D45" s="158">
        <v>871.63</v>
      </c>
      <c r="E45" s="159">
        <v>14180</v>
      </c>
      <c r="F45" s="159">
        <f t="shared" si="131"/>
        <v>12359713</v>
      </c>
      <c r="G45" s="159">
        <v>14067</v>
      </c>
      <c r="H45" s="159">
        <f t="shared" si="132"/>
        <v>12261219</v>
      </c>
      <c r="I45" s="160" t="str">
        <f t="shared" si="133"/>
        <v>OK</v>
      </c>
      <c r="J45" s="159">
        <v>13943</v>
      </c>
      <c r="K45" s="159">
        <f t="shared" si="134"/>
        <v>12153137</v>
      </c>
      <c r="L45" s="160" t="str">
        <f t="shared" si="135"/>
        <v>OK</v>
      </c>
      <c r="M45" s="159">
        <v>14180</v>
      </c>
      <c r="N45" s="159">
        <f t="shared" si="136"/>
        <v>12359713</v>
      </c>
      <c r="O45" s="160" t="str">
        <f t="shared" si="137"/>
        <v>OK</v>
      </c>
      <c r="P45" s="159">
        <v>13992</v>
      </c>
      <c r="Q45" s="159">
        <f t="shared" si="138"/>
        <v>12195847</v>
      </c>
      <c r="R45" s="160" t="str">
        <f t="shared" si="139"/>
        <v>OK</v>
      </c>
      <c r="S45" s="159">
        <v>14020</v>
      </c>
      <c r="T45" s="159">
        <f t="shared" si="140"/>
        <v>12220253</v>
      </c>
      <c r="U45" s="160" t="str">
        <f t="shared" si="141"/>
        <v>OK</v>
      </c>
      <c r="V45" s="159">
        <v>14061</v>
      </c>
      <c r="W45" s="159">
        <f t="shared" si="142"/>
        <v>12255989</v>
      </c>
      <c r="X45" s="160" t="str">
        <f t="shared" si="143"/>
        <v>OK</v>
      </c>
      <c r="Y45" s="159">
        <v>14180</v>
      </c>
      <c r="Z45" s="159">
        <f t="shared" si="144"/>
        <v>12359713</v>
      </c>
      <c r="AA45" s="160" t="str">
        <f t="shared" si="145"/>
        <v>OK</v>
      </c>
      <c r="AB45" s="159">
        <v>14037</v>
      </c>
      <c r="AC45" s="159">
        <f t="shared" si="146"/>
        <v>12235070</v>
      </c>
      <c r="AD45" s="160" t="str">
        <f t="shared" si="147"/>
        <v>OK</v>
      </c>
      <c r="AE45" s="159">
        <v>13684</v>
      </c>
      <c r="AF45" s="159">
        <f t="shared" si="148"/>
        <v>11927385</v>
      </c>
      <c r="AG45" s="160" t="str">
        <f t="shared" si="149"/>
        <v>OK</v>
      </c>
      <c r="AH45" s="159">
        <v>14023</v>
      </c>
      <c r="AI45" s="159">
        <f t="shared" si="150"/>
        <v>12222867</v>
      </c>
      <c r="AJ45" s="160" t="str">
        <f t="shared" si="151"/>
        <v>OK</v>
      </c>
      <c r="AK45" s="159">
        <v>14052</v>
      </c>
      <c r="AL45" s="159">
        <f t="shared" si="152"/>
        <v>12248145</v>
      </c>
      <c r="AM45" s="160" t="str">
        <f t="shared" si="153"/>
        <v>OK</v>
      </c>
      <c r="AN45" s="159">
        <v>13993</v>
      </c>
      <c r="AO45" s="159">
        <f t="shared" si="154"/>
        <v>12196719</v>
      </c>
      <c r="AP45" s="160" t="str">
        <f t="shared" si="155"/>
        <v>OK</v>
      </c>
      <c r="AQ45" s="159">
        <v>14076</v>
      </c>
      <c r="AR45" s="159">
        <f t="shared" si="156"/>
        <v>12269064</v>
      </c>
      <c r="AS45" s="160" t="str">
        <f t="shared" si="157"/>
        <v>OK</v>
      </c>
      <c r="AT45" s="159">
        <v>14071</v>
      </c>
      <c r="AU45" s="159">
        <f t="shared" si="158"/>
        <v>12264706</v>
      </c>
      <c r="AV45" s="160" t="str">
        <f t="shared" si="159"/>
        <v>OK</v>
      </c>
      <c r="AW45" s="159">
        <v>13900</v>
      </c>
      <c r="AX45" s="159">
        <f t="shared" si="160"/>
        <v>12115657</v>
      </c>
      <c r="AY45" s="160" t="str">
        <f t="shared" si="161"/>
        <v>OK</v>
      </c>
      <c r="AZ45" s="159">
        <v>14180</v>
      </c>
      <c r="BA45" s="159">
        <f t="shared" si="162"/>
        <v>12359713</v>
      </c>
      <c r="BB45" s="160" t="str">
        <f t="shared" si="163"/>
        <v>OK</v>
      </c>
    </row>
    <row r="46" spans="1:54" x14ac:dyDescent="0.2">
      <c r="A46" s="155">
        <v>5.04</v>
      </c>
      <c r="B46" s="162" t="s">
        <v>203</v>
      </c>
      <c r="C46" s="157" t="s">
        <v>170</v>
      </c>
      <c r="D46" s="158">
        <v>313.88</v>
      </c>
      <c r="E46" s="159">
        <v>19528</v>
      </c>
      <c r="F46" s="159">
        <f t="shared" si="131"/>
        <v>6129449</v>
      </c>
      <c r="G46" s="159">
        <v>19372</v>
      </c>
      <c r="H46" s="159">
        <f t="shared" si="132"/>
        <v>6080483</v>
      </c>
      <c r="I46" s="160" t="str">
        <f t="shared" si="133"/>
        <v>OK</v>
      </c>
      <c r="J46" s="159">
        <v>19201</v>
      </c>
      <c r="K46" s="159">
        <f t="shared" si="134"/>
        <v>6026810</v>
      </c>
      <c r="L46" s="160" t="str">
        <f t="shared" si="135"/>
        <v>OK</v>
      </c>
      <c r="M46" s="159">
        <v>19528</v>
      </c>
      <c r="N46" s="159">
        <f t="shared" si="136"/>
        <v>6129449</v>
      </c>
      <c r="O46" s="160" t="str">
        <f t="shared" si="137"/>
        <v>OK</v>
      </c>
      <c r="P46" s="159">
        <v>19269</v>
      </c>
      <c r="Q46" s="159">
        <f t="shared" si="138"/>
        <v>6048154</v>
      </c>
      <c r="R46" s="160" t="str">
        <f t="shared" si="139"/>
        <v>OK</v>
      </c>
      <c r="S46" s="159">
        <v>19307</v>
      </c>
      <c r="T46" s="159">
        <f t="shared" si="140"/>
        <v>6060081</v>
      </c>
      <c r="U46" s="160" t="str">
        <f t="shared" si="141"/>
        <v>OK</v>
      </c>
      <c r="V46" s="159">
        <v>19364</v>
      </c>
      <c r="W46" s="159">
        <f t="shared" si="142"/>
        <v>6077972</v>
      </c>
      <c r="X46" s="160" t="str">
        <f t="shared" si="143"/>
        <v>OK</v>
      </c>
      <c r="Y46" s="159">
        <v>19528</v>
      </c>
      <c r="Z46" s="159">
        <f t="shared" si="144"/>
        <v>6129449</v>
      </c>
      <c r="AA46" s="160" t="str">
        <f t="shared" si="145"/>
        <v>OK</v>
      </c>
      <c r="AB46" s="159">
        <v>19331</v>
      </c>
      <c r="AC46" s="159">
        <f t="shared" si="146"/>
        <v>6067614</v>
      </c>
      <c r="AD46" s="160" t="str">
        <f t="shared" si="147"/>
        <v>OK</v>
      </c>
      <c r="AE46" s="159">
        <v>18845</v>
      </c>
      <c r="AF46" s="159">
        <f t="shared" si="148"/>
        <v>5915069</v>
      </c>
      <c r="AG46" s="160" t="str">
        <f t="shared" si="149"/>
        <v>OK</v>
      </c>
      <c r="AH46" s="159">
        <v>19311</v>
      </c>
      <c r="AI46" s="159">
        <f t="shared" si="150"/>
        <v>6061337</v>
      </c>
      <c r="AJ46" s="160" t="str">
        <f t="shared" si="151"/>
        <v>OK</v>
      </c>
      <c r="AK46" s="159">
        <v>19352</v>
      </c>
      <c r="AL46" s="159">
        <f t="shared" si="152"/>
        <v>6074206</v>
      </c>
      <c r="AM46" s="160" t="str">
        <f t="shared" si="153"/>
        <v>OK</v>
      </c>
      <c r="AN46" s="159">
        <v>19270</v>
      </c>
      <c r="AO46" s="159">
        <f t="shared" si="154"/>
        <v>6048468</v>
      </c>
      <c r="AP46" s="160" t="str">
        <f t="shared" si="155"/>
        <v>OK</v>
      </c>
      <c r="AQ46" s="159">
        <v>19385</v>
      </c>
      <c r="AR46" s="159">
        <f t="shared" si="156"/>
        <v>6084564</v>
      </c>
      <c r="AS46" s="160" t="str">
        <f t="shared" si="157"/>
        <v>OK</v>
      </c>
      <c r="AT46" s="159">
        <v>19378</v>
      </c>
      <c r="AU46" s="159">
        <f t="shared" si="158"/>
        <v>6082367</v>
      </c>
      <c r="AV46" s="160" t="str">
        <f t="shared" si="159"/>
        <v>OK</v>
      </c>
      <c r="AW46" s="159">
        <v>19150</v>
      </c>
      <c r="AX46" s="159">
        <f t="shared" si="160"/>
        <v>6010802</v>
      </c>
      <c r="AY46" s="160" t="str">
        <f t="shared" si="161"/>
        <v>OK</v>
      </c>
      <c r="AZ46" s="159">
        <v>19528</v>
      </c>
      <c r="BA46" s="159">
        <f t="shared" si="162"/>
        <v>6129449</v>
      </c>
      <c r="BB46" s="160" t="str">
        <f t="shared" si="163"/>
        <v>OK</v>
      </c>
    </row>
    <row r="47" spans="1:54" ht="30" x14ac:dyDescent="0.2">
      <c r="A47" s="155">
        <v>5.05</v>
      </c>
      <c r="B47" s="162" t="s">
        <v>204</v>
      </c>
      <c r="C47" s="157" t="s">
        <v>185</v>
      </c>
      <c r="D47" s="158">
        <v>1</v>
      </c>
      <c r="E47" s="163">
        <v>3391345</v>
      </c>
      <c r="F47" s="159">
        <f t="shared" si="131"/>
        <v>3391345</v>
      </c>
      <c r="G47" s="163">
        <v>3364214</v>
      </c>
      <c r="H47" s="159">
        <f t="shared" si="132"/>
        <v>3364214</v>
      </c>
      <c r="I47" s="160" t="str">
        <f t="shared" si="133"/>
        <v>OK</v>
      </c>
      <c r="J47" s="163">
        <v>3334554</v>
      </c>
      <c r="K47" s="159">
        <f t="shared" si="134"/>
        <v>3334554</v>
      </c>
      <c r="L47" s="160" t="str">
        <f t="shared" si="135"/>
        <v>OK</v>
      </c>
      <c r="M47" s="163">
        <v>3391345</v>
      </c>
      <c r="N47" s="159">
        <f t="shared" si="136"/>
        <v>3391345</v>
      </c>
      <c r="O47" s="160" t="str">
        <f t="shared" si="137"/>
        <v>OK</v>
      </c>
      <c r="P47" s="163">
        <v>3346410</v>
      </c>
      <c r="Q47" s="159">
        <f t="shared" si="138"/>
        <v>3346410</v>
      </c>
      <c r="R47" s="160" t="str">
        <f t="shared" si="139"/>
        <v>OK</v>
      </c>
      <c r="S47" s="163">
        <v>3353023</v>
      </c>
      <c r="T47" s="159">
        <f t="shared" si="140"/>
        <v>3353023</v>
      </c>
      <c r="U47" s="160" t="str">
        <f t="shared" si="141"/>
        <v>OK</v>
      </c>
      <c r="V47" s="163">
        <v>3362858</v>
      </c>
      <c r="W47" s="159">
        <f t="shared" si="142"/>
        <v>3362858</v>
      </c>
      <c r="X47" s="160" t="str">
        <f t="shared" si="143"/>
        <v>OK</v>
      </c>
      <c r="Y47" s="163">
        <v>3391345</v>
      </c>
      <c r="Z47" s="159">
        <f t="shared" si="144"/>
        <v>3391345</v>
      </c>
      <c r="AA47" s="160" t="str">
        <f t="shared" si="145"/>
        <v>OK</v>
      </c>
      <c r="AB47" s="163">
        <v>3357137</v>
      </c>
      <c r="AC47" s="159">
        <f t="shared" si="146"/>
        <v>3357137</v>
      </c>
      <c r="AD47" s="160" t="str">
        <f t="shared" si="147"/>
        <v>OK</v>
      </c>
      <c r="AE47" s="163">
        <v>3272648</v>
      </c>
      <c r="AF47" s="159">
        <f t="shared" si="148"/>
        <v>3272648</v>
      </c>
      <c r="AG47" s="160" t="str">
        <f t="shared" si="149"/>
        <v>OK</v>
      </c>
      <c r="AH47" s="163">
        <v>3353701</v>
      </c>
      <c r="AI47" s="159">
        <f t="shared" si="150"/>
        <v>3353701</v>
      </c>
      <c r="AJ47" s="160" t="str">
        <f t="shared" si="151"/>
        <v>OK</v>
      </c>
      <c r="AK47" s="163">
        <v>3360823</v>
      </c>
      <c r="AL47" s="159">
        <f t="shared" si="152"/>
        <v>3360823</v>
      </c>
      <c r="AM47" s="160" t="str">
        <f t="shared" si="153"/>
        <v>OK</v>
      </c>
      <c r="AN47" s="163">
        <v>3346559</v>
      </c>
      <c r="AO47" s="159">
        <f t="shared" si="154"/>
        <v>3346559</v>
      </c>
      <c r="AP47" s="160" t="str">
        <f t="shared" si="155"/>
        <v>OK</v>
      </c>
      <c r="AQ47" s="163">
        <v>3366544</v>
      </c>
      <c r="AR47" s="159">
        <f t="shared" si="156"/>
        <v>3366544</v>
      </c>
      <c r="AS47" s="160" t="str">
        <f t="shared" si="157"/>
        <v>OK</v>
      </c>
      <c r="AT47" s="163">
        <v>3365232</v>
      </c>
      <c r="AU47" s="159">
        <f t="shared" si="158"/>
        <v>3365232</v>
      </c>
      <c r="AV47" s="160" t="str">
        <f t="shared" si="159"/>
        <v>OK</v>
      </c>
      <c r="AW47" s="163">
        <v>3323520</v>
      </c>
      <c r="AX47" s="159">
        <f t="shared" si="160"/>
        <v>3323520</v>
      </c>
      <c r="AY47" s="160" t="str">
        <f t="shared" si="161"/>
        <v>OK</v>
      </c>
      <c r="AZ47" s="163">
        <v>3391345</v>
      </c>
      <c r="BA47" s="159">
        <f t="shared" si="162"/>
        <v>3391345</v>
      </c>
      <c r="BB47" s="160" t="str">
        <f t="shared" si="163"/>
        <v>OK</v>
      </c>
    </row>
    <row r="48" spans="1:54" ht="30" x14ac:dyDescent="0.2">
      <c r="A48" s="155">
        <v>5.0599999999999996</v>
      </c>
      <c r="B48" s="162" t="s">
        <v>205</v>
      </c>
      <c r="C48" s="157" t="s">
        <v>185</v>
      </c>
      <c r="D48" s="158">
        <v>4</v>
      </c>
      <c r="E48" s="163">
        <v>598488</v>
      </c>
      <c r="F48" s="159">
        <f t="shared" si="131"/>
        <v>2393952</v>
      </c>
      <c r="G48" s="163">
        <v>593700</v>
      </c>
      <c r="H48" s="159">
        <f t="shared" si="132"/>
        <v>2374800</v>
      </c>
      <c r="I48" s="160" t="str">
        <f t="shared" si="133"/>
        <v>OK</v>
      </c>
      <c r="J48" s="163">
        <v>588466</v>
      </c>
      <c r="K48" s="159">
        <f t="shared" si="134"/>
        <v>2353864</v>
      </c>
      <c r="L48" s="160" t="str">
        <f t="shared" si="135"/>
        <v>OK</v>
      </c>
      <c r="M48" s="163">
        <v>598488</v>
      </c>
      <c r="N48" s="159">
        <f t="shared" si="136"/>
        <v>2393952</v>
      </c>
      <c r="O48" s="160" t="str">
        <f t="shared" si="137"/>
        <v>OK</v>
      </c>
      <c r="P48" s="163">
        <v>590558</v>
      </c>
      <c r="Q48" s="159">
        <f t="shared" si="138"/>
        <v>2362232</v>
      </c>
      <c r="R48" s="160" t="str">
        <f t="shared" si="139"/>
        <v>OK</v>
      </c>
      <c r="S48" s="163">
        <v>591725</v>
      </c>
      <c r="T48" s="159">
        <f t="shared" si="140"/>
        <v>2366900</v>
      </c>
      <c r="U48" s="160" t="str">
        <f t="shared" si="141"/>
        <v>OK</v>
      </c>
      <c r="V48" s="163">
        <v>593461</v>
      </c>
      <c r="W48" s="159">
        <f t="shared" si="142"/>
        <v>2373844</v>
      </c>
      <c r="X48" s="160" t="str">
        <f t="shared" si="143"/>
        <v>OK</v>
      </c>
      <c r="Y48" s="163">
        <v>598488</v>
      </c>
      <c r="Z48" s="159">
        <f t="shared" si="144"/>
        <v>2393952</v>
      </c>
      <c r="AA48" s="160" t="str">
        <f t="shared" si="145"/>
        <v>OK</v>
      </c>
      <c r="AB48" s="163">
        <v>592451</v>
      </c>
      <c r="AC48" s="159">
        <f t="shared" si="146"/>
        <v>2369804</v>
      </c>
      <c r="AD48" s="160" t="str">
        <f t="shared" si="147"/>
        <v>OK</v>
      </c>
      <c r="AE48" s="163">
        <v>577541</v>
      </c>
      <c r="AF48" s="159">
        <f t="shared" si="148"/>
        <v>2310164</v>
      </c>
      <c r="AG48" s="160" t="str">
        <f t="shared" si="149"/>
        <v>OK</v>
      </c>
      <c r="AH48" s="163">
        <v>591845</v>
      </c>
      <c r="AI48" s="159">
        <f t="shared" si="150"/>
        <v>2367380</v>
      </c>
      <c r="AJ48" s="160" t="str">
        <f t="shared" si="151"/>
        <v>OK</v>
      </c>
      <c r="AK48" s="163">
        <v>593102</v>
      </c>
      <c r="AL48" s="159">
        <f t="shared" si="152"/>
        <v>2372408</v>
      </c>
      <c r="AM48" s="160" t="str">
        <f t="shared" si="153"/>
        <v>OK</v>
      </c>
      <c r="AN48" s="163">
        <v>590584</v>
      </c>
      <c r="AO48" s="159">
        <f t="shared" si="154"/>
        <v>2362336</v>
      </c>
      <c r="AP48" s="160" t="str">
        <f t="shared" si="155"/>
        <v>OK</v>
      </c>
      <c r="AQ48" s="163">
        <v>594111</v>
      </c>
      <c r="AR48" s="159">
        <f t="shared" si="156"/>
        <v>2376444</v>
      </c>
      <c r="AS48" s="160" t="str">
        <f t="shared" si="157"/>
        <v>OK</v>
      </c>
      <c r="AT48" s="163">
        <v>593880</v>
      </c>
      <c r="AU48" s="159">
        <f t="shared" si="158"/>
        <v>2375520</v>
      </c>
      <c r="AV48" s="160" t="str">
        <f t="shared" si="159"/>
        <v>OK</v>
      </c>
      <c r="AW48" s="163">
        <v>586520</v>
      </c>
      <c r="AX48" s="159">
        <f t="shared" si="160"/>
        <v>2346080</v>
      </c>
      <c r="AY48" s="160" t="str">
        <f t="shared" si="161"/>
        <v>OK</v>
      </c>
      <c r="AZ48" s="163">
        <v>598488</v>
      </c>
      <c r="BA48" s="159">
        <f t="shared" si="162"/>
        <v>2393952</v>
      </c>
      <c r="BB48" s="160" t="str">
        <f t="shared" si="163"/>
        <v>OK</v>
      </c>
    </row>
    <row r="49" spans="1:61" ht="30" x14ac:dyDescent="0.2">
      <c r="A49" s="155">
        <v>5.07</v>
      </c>
      <c r="B49" s="162" t="s">
        <v>206</v>
      </c>
      <c r="C49" s="157" t="s">
        <v>185</v>
      </c>
      <c r="D49" s="158">
        <v>4</v>
      </c>
      <c r="E49" s="163">
        <v>1137659</v>
      </c>
      <c r="F49" s="159">
        <f t="shared" si="131"/>
        <v>4550636</v>
      </c>
      <c r="G49" s="163">
        <v>1128558</v>
      </c>
      <c r="H49" s="159">
        <f t="shared" si="132"/>
        <v>4514232</v>
      </c>
      <c r="I49" s="160" t="str">
        <f t="shared" si="133"/>
        <v>OK</v>
      </c>
      <c r="J49" s="163">
        <v>1118608</v>
      </c>
      <c r="K49" s="159">
        <f t="shared" si="134"/>
        <v>4474432</v>
      </c>
      <c r="L49" s="160" t="str">
        <f t="shared" si="135"/>
        <v>OK</v>
      </c>
      <c r="M49" s="163">
        <v>1137659</v>
      </c>
      <c r="N49" s="159">
        <f t="shared" si="136"/>
        <v>4550636</v>
      </c>
      <c r="O49" s="160" t="str">
        <f t="shared" si="137"/>
        <v>OK</v>
      </c>
      <c r="P49" s="163">
        <v>1122585</v>
      </c>
      <c r="Q49" s="159">
        <f t="shared" si="138"/>
        <v>4490340</v>
      </c>
      <c r="R49" s="160" t="str">
        <f t="shared" si="139"/>
        <v>OK</v>
      </c>
      <c r="S49" s="163">
        <v>1124803</v>
      </c>
      <c r="T49" s="159">
        <f t="shared" si="140"/>
        <v>4499212</v>
      </c>
      <c r="U49" s="160" t="str">
        <f t="shared" si="141"/>
        <v>OK</v>
      </c>
      <c r="V49" s="163">
        <v>1128103</v>
      </c>
      <c r="W49" s="159">
        <f t="shared" si="142"/>
        <v>4512412</v>
      </c>
      <c r="X49" s="160" t="str">
        <f t="shared" si="143"/>
        <v>OK</v>
      </c>
      <c r="Y49" s="163">
        <v>1137659</v>
      </c>
      <c r="Z49" s="159">
        <f t="shared" si="144"/>
        <v>4550636</v>
      </c>
      <c r="AA49" s="160" t="str">
        <f t="shared" si="145"/>
        <v>OK</v>
      </c>
      <c r="AB49" s="163">
        <v>1126183</v>
      </c>
      <c r="AC49" s="159">
        <f t="shared" si="146"/>
        <v>4504732</v>
      </c>
      <c r="AD49" s="160" t="str">
        <f t="shared" si="147"/>
        <v>OK</v>
      </c>
      <c r="AE49" s="163">
        <v>1097841</v>
      </c>
      <c r="AF49" s="159">
        <f t="shared" si="148"/>
        <v>4391364</v>
      </c>
      <c r="AG49" s="160" t="str">
        <f t="shared" si="149"/>
        <v>OK</v>
      </c>
      <c r="AH49" s="163">
        <v>1125031</v>
      </c>
      <c r="AI49" s="159">
        <f t="shared" si="150"/>
        <v>4500124</v>
      </c>
      <c r="AJ49" s="160" t="str">
        <f t="shared" si="151"/>
        <v>OK</v>
      </c>
      <c r="AK49" s="163">
        <v>1127420</v>
      </c>
      <c r="AL49" s="159">
        <f t="shared" si="152"/>
        <v>4509680</v>
      </c>
      <c r="AM49" s="160" t="str">
        <f t="shared" si="153"/>
        <v>OK</v>
      </c>
      <c r="AN49" s="163">
        <v>1122635</v>
      </c>
      <c r="AO49" s="159">
        <f t="shared" si="154"/>
        <v>4490540</v>
      </c>
      <c r="AP49" s="160" t="str">
        <f t="shared" si="155"/>
        <v>OK</v>
      </c>
      <c r="AQ49" s="163">
        <v>1129339</v>
      </c>
      <c r="AR49" s="159">
        <f t="shared" si="156"/>
        <v>4517356</v>
      </c>
      <c r="AS49" s="160" t="str">
        <f t="shared" si="157"/>
        <v>OK</v>
      </c>
      <c r="AT49" s="163">
        <v>1128899</v>
      </c>
      <c r="AU49" s="159">
        <f t="shared" si="158"/>
        <v>4515596</v>
      </c>
      <c r="AV49" s="160" t="str">
        <f t="shared" si="159"/>
        <v>OK</v>
      </c>
      <c r="AW49" s="163">
        <v>1114910</v>
      </c>
      <c r="AX49" s="159">
        <f t="shared" si="160"/>
        <v>4459640</v>
      </c>
      <c r="AY49" s="160" t="str">
        <f t="shared" si="161"/>
        <v>OK</v>
      </c>
      <c r="AZ49" s="163">
        <v>1137659</v>
      </c>
      <c r="BA49" s="159">
        <f t="shared" si="162"/>
        <v>4550636</v>
      </c>
      <c r="BB49" s="160" t="str">
        <f t="shared" si="163"/>
        <v>OK</v>
      </c>
    </row>
    <row r="50" spans="1:61" ht="45" x14ac:dyDescent="0.2">
      <c r="A50" s="155">
        <v>5.08</v>
      </c>
      <c r="B50" s="162" t="s">
        <v>207</v>
      </c>
      <c r="C50" s="157" t="s">
        <v>185</v>
      </c>
      <c r="D50" s="158">
        <v>2</v>
      </c>
      <c r="E50" s="163">
        <v>2764880</v>
      </c>
      <c r="F50" s="159">
        <f t="shared" si="131"/>
        <v>5529760</v>
      </c>
      <c r="G50" s="163">
        <v>2742761</v>
      </c>
      <c r="H50" s="159">
        <f t="shared" si="132"/>
        <v>5485522</v>
      </c>
      <c r="I50" s="160" t="str">
        <f t="shared" si="133"/>
        <v>OK</v>
      </c>
      <c r="J50" s="163">
        <v>2718580</v>
      </c>
      <c r="K50" s="159">
        <f t="shared" si="134"/>
        <v>5437160</v>
      </c>
      <c r="L50" s="160" t="str">
        <f t="shared" si="135"/>
        <v>OK</v>
      </c>
      <c r="M50" s="163">
        <v>2764880</v>
      </c>
      <c r="N50" s="159">
        <f t="shared" si="136"/>
        <v>5529760</v>
      </c>
      <c r="O50" s="160" t="str">
        <f t="shared" si="137"/>
        <v>OK</v>
      </c>
      <c r="P50" s="163">
        <v>2728245</v>
      </c>
      <c r="Q50" s="159">
        <f t="shared" si="138"/>
        <v>5456490</v>
      </c>
      <c r="R50" s="160" t="str">
        <f t="shared" si="139"/>
        <v>OK</v>
      </c>
      <c r="S50" s="163">
        <v>2733637</v>
      </c>
      <c r="T50" s="159">
        <f t="shared" si="140"/>
        <v>5467274</v>
      </c>
      <c r="U50" s="160" t="str">
        <f t="shared" si="141"/>
        <v>OK</v>
      </c>
      <c r="V50" s="163">
        <v>2741655</v>
      </c>
      <c r="W50" s="159">
        <f t="shared" si="142"/>
        <v>5483310</v>
      </c>
      <c r="X50" s="160" t="str">
        <f t="shared" si="143"/>
        <v>OK</v>
      </c>
      <c r="Y50" s="163">
        <v>2764880</v>
      </c>
      <c r="Z50" s="159">
        <f t="shared" si="144"/>
        <v>5529760</v>
      </c>
      <c r="AA50" s="160" t="str">
        <f t="shared" si="145"/>
        <v>OK</v>
      </c>
      <c r="AB50" s="163">
        <v>2736991</v>
      </c>
      <c r="AC50" s="159">
        <f t="shared" si="146"/>
        <v>5473982</v>
      </c>
      <c r="AD50" s="160" t="str">
        <f t="shared" si="147"/>
        <v>OK</v>
      </c>
      <c r="AE50" s="163">
        <v>2668109</v>
      </c>
      <c r="AF50" s="159">
        <f t="shared" si="148"/>
        <v>5336218</v>
      </c>
      <c r="AG50" s="160" t="str">
        <f t="shared" si="149"/>
        <v>OK</v>
      </c>
      <c r="AH50" s="163">
        <v>2734190</v>
      </c>
      <c r="AI50" s="159">
        <f t="shared" si="150"/>
        <v>5468380</v>
      </c>
      <c r="AJ50" s="160" t="str">
        <f t="shared" si="151"/>
        <v>OK</v>
      </c>
      <c r="AK50" s="163">
        <v>2739996</v>
      </c>
      <c r="AL50" s="159">
        <f t="shared" si="152"/>
        <v>5479992</v>
      </c>
      <c r="AM50" s="160" t="str">
        <f t="shared" si="153"/>
        <v>OK</v>
      </c>
      <c r="AN50" s="163">
        <v>2728367</v>
      </c>
      <c r="AO50" s="159">
        <f t="shared" si="154"/>
        <v>5456734</v>
      </c>
      <c r="AP50" s="160" t="str">
        <f t="shared" si="155"/>
        <v>OK</v>
      </c>
      <c r="AQ50" s="163">
        <v>2744660</v>
      </c>
      <c r="AR50" s="159">
        <f t="shared" si="156"/>
        <v>5489320</v>
      </c>
      <c r="AS50" s="160" t="str">
        <f t="shared" si="157"/>
        <v>OK</v>
      </c>
      <c r="AT50" s="163">
        <v>2743590</v>
      </c>
      <c r="AU50" s="159">
        <f t="shared" si="158"/>
        <v>5487180</v>
      </c>
      <c r="AV50" s="160" t="str">
        <f t="shared" si="159"/>
        <v>OK</v>
      </c>
      <c r="AW50" s="163">
        <v>2710000</v>
      </c>
      <c r="AX50" s="159">
        <f t="shared" si="160"/>
        <v>5420000</v>
      </c>
      <c r="AY50" s="160" t="str">
        <f t="shared" si="161"/>
        <v>OK</v>
      </c>
      <c r="AZ50" s="163">
        <v>2764880</v>
      </c>
      <c r="BA50" s="159">
        <f t="shared" si="162"/>
        <v>5529760</v>
      </c>
      <c r="BB50" s="160" t="str">
        <f t="shared" si="163"/>
        <v>OK</v>
      </c>
    </row>
    <row r="51" spans="1:61" ht="45" x14ac:dyDescent="0.2">
      <c r="A51" s="155">
        <v>5.09</v>
      </c>
      <c r="B51" s="162" t="s">
        <v>208</v>
      </c>
      <c r="C51" s="157" t="s">
        <v>185</v>
      </c>
      <c r="D51" s="158">
        <v>2</v>
      </c>
      <c r="E51" s="163">
        <v>24268240</v>
      </c>
      <c r="F51" s="159">
        <f t="shared" si="131"/>
        <v>48536480</v>
      </c>
      <c r="G51" s="163">
        <v>24074094</v>
      </c>
      <c r="H51" s="159">
        <f t="shared" si="132"/>
        <v>48148188</v>
      </c>
      <c r="I51" s="160" t="str">
        <f t="shared" si="133"/>
        <v>OK</v>
      </c>
      <c r="J51" s="163">
        <v>23861848</v>
      </c>
      <c r="K51" s="159">
        <f t="shared" si="134"/>
        <v>47723696</v>
      </c>
      <c r="L51" s="160" t="str">
        <f t="shared" si="135"/>
        <v>OK</v>
      </c>
      <c r="M51" s="163">
        <v>24268240</v>
      </c>
      <c r="N51" s="159">
        <f t="shared" si="136"/>
        <v>48536480</v>
      </c>
      <c r="O51" s="160" t="str">
        <f t="shared" si="137"/>
        <v>OK</v>
      </c>
      <c r="P51" s="163">
        <v>23946686</v>
      </c>
      <c r="Q51" s="159">
        <f t="shared" si="138"/>
        <v>47893372</v>
      </c>
      <c r="R51" s="160" t="str">
        <f t="shared" si="139"/>
        <v>OK</v>
      </c>
      <c r="S51" s="163">
        <v>23994009</v>
      </c>
      <c r="T51" s="159">
        <f t="shared" si="140"/>
        <v>47988018</v>
      </c>
      <c r="U51" s="160" t="str">
        <f t="shared" si="141"/>
        <v>OK</v>
      </c>
      <c r="V51" s="163">
        <v>24064387</v>
      </c>
      <c r="W51" s="159">
        <f t="shared" si="142"/>
        <v>48128774</v>
      </c>
      <c r="X51" s="160" t="str">
        <f t="shared" si="143"/>
        <v>OK</v>
      </c>
      <c r="Y51" s="163">
        <v>23500000</v>
      </c>
      <c r="Z51" s="159">
        <f t="shared" si="144"/>
        <v>47000000</v>
      </c>
      <c r="AA51" s="160" t="str">
        <f t="shared" si="145"/>
        <v>OK</v>
      </c>
      <c r="AB51" s="163">
        <v>24023446</v>
      </c>
      <c r="AC51" s="159">
        <f t="shared" si="146"/>
        <v>48046892</v>
      </c>
      <c r="AD51" s="160" t="str">
        <f t="shared" si="147"/>
        <v>OK</v>
      </c>
      <c r="AE51" s="163">
        <v>23418852</v>
      </c>
      <c r="AF51" s="159">
        <f t="shared" si="148"/>
        <v>46837704</v>
      </c>
      <c r="AG51" s="160" t="str">
        <f t="shared" si="149"/>
        <v>OK</v>
      </c>
      <c r="AH51" s="163">
        <v>23998863</v>
      </c>
      <c r="AI51" s="159">
        <f t="shared" si="150"/>
        <v>47997726</v>
      </c>
      <c r="AJ51" s="160" t="str">
        <f t="shared" si="151"/>
        <v>OK</v>
      </c>
      <c r="AK51" s="163">
        <v>24049826</v>
      </c>
      <c r="AL51" s="159">
        <f t="shared" si="152"/>
        <v>48099652</v>
      </c>
      <c r="AM51" s="160" t="str">
        <f t="shared" si="153"/>
        <v>OK</v>
      </c>
      <c r="AN51" s="163">
        <v>23947756</v>
      </c>
      <c r="AO51" s="159">
        <f t="shared" si="154"/>
        <v>47895512</v>
      </c>
      <c r="AP51" s="160" t="str">
        <f t="shared" si="155"/>
        <v>OK</v>
      </c>
      <c r="AQ51" s="163">
        <v>24090766</v>
      </c>
      <c r="AR51" s="159">
        <f t="shared" si="156"/>
        <v>48181532</v>
      </c>
      <c r="AS51" s="160" t="str">
        <f t="shared" si="157"/>
        <v>OK</v>
      </c>
      <c r="AT51" s="163">
        <v>24081375</v>
      </c>
      <c r="AU51" s="159">
        <f t="shared" si="158"/>
        <v>48162750</v>
      </c>
      <c r="AV51" s="160" t="str">
        <f t="shared" si="159"/>
        <v>OK</v>
      </c>
      <c r="AW51" s="163">
        <v>23783000</v>
      </c>
      <c r="AX51" s="159">
        <f t="shared" si="160"/>
        <v>47566000</v>
      </c>
      <c r="AY51" s="160" t="str">
        <f t="shared" si="161"/>
        <v>OK</v>
      </c>
      <c r="AZ51" s="163">
        <v>24268240</v>
      </c>
      <c r="BA51" s="159">
        <f t="shared" si="162"/>
        <v>48536480</v>
      </c>
      <c r="BB51" s="160" t="str">
        <f t="shared" si="163"/>
        <v>OK</v>
      </c>
    </row>
    <row r="52" spans="1:61" x14ac:dyDescent="0.2">
      <c r="A52" s="155"/>
      <c r="B52" s="164" t="s">
        <v>176</v>
      </c>
      <c r="C52" s="157"/>
      <c r="D52" s="165"/>
      <c r="E52" s="165"/>
      <c r="F52" s="167">
        <f>SUM(F43:F51)</f>
        <v>93193380</v>
      </c>
      <c r="G52" s="165"/>
      <c r="H52" s="167">
        <f>SUM(H43:H51)</f>
        <v>92448287</v>
      </c>
      <c r="I52" s="165"/>
      <c r="J52" s="165"/>
      <c r="K52" s="167">
        <f>SUM(K43:K51)</f>
        <v>91633314</v>
      </c>
      <c r="L52" s="165"/>
      <c r="M52" s="165"/>
      <c r="N52" s="167">
        <f>SUM(N43:N51)</f>
        <v>93193380</v>
      </c>
      <c r="O52" s="165"/>
      <c r="P52" s="165">
        <v>0</v>
      </c>
      <c r="Q52" s="167">
        <f>SUM(Q43:Q51)</f>
        <v>91958213</v>
      </c>
      <c r="R52" s="165"/>
      <c r="S52" s="165">
        <v>0</v>
      </c>
      <c r="T52" s="167">
        <f>SUM(T43:T51)</f>
        <v>92139654</v>
      </c>
      <c r="U52" s="165"/>
      <c r="V52" s="165"/>
      <c r="W52" s="167">
        <f>SUM(W43:W51)</f>
        <v>92410472</v>
      </c>
      <c r="X52" s="165"/>
      <c r="Y52" s="165"/>
      <c r="Z52" s="167">
        <f>SUM(Z43:Z51)</f>
        <v>91656900</v>
      </c>
      <c r="AA52" s="165"/>
      <c r="AB52" s="165"/>
      <c r="AC52" s="167">
        <f>SUM(AC43:AC51)</f>
        <v>92253176</v>
      </c>
      <c r="AD52" s="165"/>
      <c r="AE52" s="165"/>
      <c r="AF52" s="167">
        <f>SUM(AF43:AF51)</f>
        <v>89932618</v>
      </c>
      <c r="AG52" s="165"/>
      <c r="AH52" s="165"/>
      <c r="AI52" s="167">
        <f>SUM(AI43:AI51)</f>
        <v>92158566</v>
      </c>
      <c r="AJ52" s="165"/>
      <c r="AK52" s="165">
        <v>0</v>
      </c>
      <c r="AL52" s="167">
        <f>SUM(AL43:AL51)</f>
        <v>92354825</v>
      </c>
      <c r="AM52" s="165"/>
      <c r="AN52" s="165"/>
      <c r="AO52" s="167">
        <f>SUM(AO43:AO51)</f>
        <v>91962236</v>
      </c>
      <c r="AP52" s="165"/>
      <c r="AQ52" s="165">
        <v>0</v>
      </c>
      <c r="AR52" s="167">
        <f>SUM(AR43:AR51)</f>
        <v>92510926</v>
      </c>
      <c r="AS52" s="165"/>
      <c r="AT52" s="165"/>
      <c r="AU52" s="167">
        <f>SUM(AU43:AU51)</f>
        <v>92476216</v>
      </c>
      <c r="AV52" s="165"/>
      <c r="AW52" s="165"/>
      <c r="AX52" s="167">
        <f>SUM(AX43:AX51)</f>
        <v>91327982</v>
      </c>
      <c r="AY52" s="165"/>
      <c r="AZ52" s="165"/>
      <c r="BA52" s="167">
        <f>SUM(BA43:BA51)</f>
        <v>93193380</v>
      </c>
      <c r="BB52" s="165"/>
      <c r="BI52" s="173"/>
    </row>
    <row r="53" spans="1:61" s="148" customFormat="1" x14ac:dyDescent="0.2">
      <c r="A53" s="169">
        <v>6</v>
      </c>
      <c r="B53" s="170" t="s">
        <v>209</v>
      </c>
      <c r="C53" s="171"/>
      <c r="D53" s="172"/>
      <c r="E53" s="172"/>
      <c r="F53" s="172"/>
      <c r="G53" s="172"/>
      <c r="H53" s="172"/>
      <c r="I53" s="172"/>
      <c r="J53" s="172"/>
      <c r="K53" s="172"/>
      <c r="L53" s="172"/>
      <c r="M53" s="172"/>
      <c r="N53" s="172"/>
      <c r="O53" s="172"/>
      <c r="P53" s="172">
        <v>0</v>
      </c>
      <c r="Q53" s="172"/>
      <c r="R53" s="172"/>
      <c r="S53" s="172">
        <v>0</v>
      </c>
      <c r="T53" s="172"/>
      <c r="U53" s="172"/>
      <c r="V53" s="172"/>
      <c r="W53" s="172"/>
      <c r="X53" s="172"/>
      <c r="Y53" s="172"/>
      <c r="Z53" s="172"/>
      <c r="AA53" s="172"/>
      <c r="AB53" s="172"/>
      <c r="AC53" s="172"/>
      <c r="AD53" s="172"/>
      <c r="AE53" s="172"/>
      <c r="AF53" s="172"/>
      <c r="AG53" s="172"/>
      <c r="AH53" s="172"/>
      <c r="AI53" s="172"/>
      <c r="AJ53" s="172"/>
      <c r="AK53" s="172">
        <v>0</v>
      </c>
      <c r="AL53" s="172"/>
      <c r="AM53" s="172"/>
      <c r="AN53" s="172"/>
      <c r="AO53" s="172"/>
      <c r="AP53" s="172"/>
      <c r="AQ53" s="172">
        <v>0</v>
      </c>
      <c r="AR53" s="172"/>
      <c r="AS53" s="172"/>
      <c r="AT53" s="172"/>
      <c r="AU53" s="172"/>
      <c r="AV53" s="172"/>
      <c r="AW53" s="172"/>
      <c r="AX53" s="172"/>
      <c r="AY53" s="172"/>
      <c r="AZ53" s="172"/>
      <c r="BA53" s="172"/>
      <c r="BB53" s="172"/>
    </row>
    <row r="54" spans="1:61" x14ac:dyDescent="0.2">
      <c r="A54" s="155">
        <v>6.01</v>
      </c>
      <c r="B54" s="162" t="s">
        <v>210</v>
      </c>
      <c r="C54" s="157" t="s">
        <v>211</v>
      </c>
      <c r="D54" s="158">
        <v>9480.94</v>
      </c>
      <c r="E54" s="159">
        <v>3038</v>
      </c>
      <c r="F54" s="159">
        <f>ROUND(D54*E54,0)</f>
        <v>28803096</v>
      </c>
      <c r="G54" s="159">
        <v>3014</v>
      </c>
      <c r="H54" s="159">
        <f t="shared" ref="H54:H55" si="164">ROUND($D54*G54,0)</f>
        <v>28575553</v>
      </c>
      <c r="I54" s="160" t="str">
        <f t="shared" ref="I54:I55" si="165">+IF(G54&lt;=$E54,"OK","NO OK")</f>
        <v>OK</v>
      </c>
      <c r="J54" s="159">
        <v>3038</v>
      </c>
      <c r="K54" s="159">
        <f t="shared" ref="K54:K55" si="166">ROUND($D54*J54,0)</f>
        <v>28803096</v>
      </c>
      <c r="L54" s="160" t="str">
        <f t="shared" ref="L54:L55" si="167">+IF(J54&lt;=$E54,"OK","NO OK")</f>
        <v>OK</v>
      </c>
      <c r="M54" s="159">
        <v>3038</v>
      </c>
      <c r="N54" s="159">
        <f t="shared" ref="N54:N55" si="168">ROUND($D54*M54,0)</f>
        <v>28803096</v>
      </c>
      <c r="O54" s="160" t="str">
        <f t="shared" ref="O54:O55" si="169">+IF(M54&lt;=$E54,"OK","NO OK")</f>
        <v>OK</v>
      </c>
      <c r="P54" s="159">
        <v>2998</v>
      </c>
      <c r="Q54" s="159">
        <f t="shared" ref="Q54:Q55" si="170">ROUND($D54*P54,0)</f>
        <v>28423858</v>
      </c>
      <c r="R54" s="160" t="str">
        <f t="shared" ref="R54:R55" si="171">+IF(P54&lt;=$E54,"OK","NO OK")</f>
        <v>OK</v>
      </c>
      <c r="S54" s="159">
        <v>3004</v>
      </c>
      <c r="T54" s="159">
        <f t="shared" ref="T54:T55" si="172">ROUND($D54*S54,0)</f>
        <v>28480744</v>
      </c>
      <c r="U54" s="160" t="str">
        <f t="shared" ref="U54:U55" si="173">+IF(S54&lt;=$E54,"OK","NO OK")</f>
        <v>OK</v>
      </c>
      <c r="V54" s="159">
        <v>3012</v>
      </c>
      <c r="W54" s="159">
        <f t="shared" ref="W54:W55" si="174">ROUND($D54*V54,0)</f>
        <v>28556591</v>
      </c>
      <c r="X54" s="160" t="str">
        <f t="shared" ref="X54:X55" si="175">+IF(V54&lt;=$E54,"OK","NO OK")</f>
        <v>OK</v>
      </c>
      <c r="Y54" s="159">
        <v>3038</v>
      </c>
      <c r="Z54" s="159">
        <f t="shared" ref="Z54:Z55" si="176">ROUND($D54*Y54,0)</f>
        <v>28803096</v>
      </c>
      <c r="AA54" s="160" t="str">
        <f t="shared" ref="AA54:AA55" si="177">+IF(Y54&lt;=$E54,"OK","NO OK")</f>
        <v>OK</v>
      </c>
      <c r="AB54" s="159">
        <v>3007</v>
      </c>
      <c r="AC54" s="159">
        <f t="shared" ref="AC54:AC55" si="178">ROUND($D54*AB54,0)</f>
        <v>28509187</v>
      </c>
      <c r="AD54" s="160" t="str">
        <f t="shared" ref="AD54:AD55" si="179">+IF(AB54&lt;=$E54,"OK","NO OK")</f>
        <v>OK</v>
      </c>
      <c r="AE54" s="159">
        <v>2932</v>
      </c>
      <c r="AF54" s="159">
        <f t="shared" ref="AF54:AF55" si="180">ROUND($D54*AE54,0)</f>
        <v>27798116</v>
      </c>
      <c r="AG54" s="160" t="str">
        <f t="shared" ref="AG54:AG55" si="181">+IF(AE54&lt;=$E54,"OK","NO OK")</f>
        <v>OK</v>
      </c>
      <c r="AH54" s="159">
        <v>3004</v>
      </c>
      <c r="AI54" s="159">
        <f t="shared" ref="AI54:AI55" si="182">ROUND($D54*AH54,0)</f>
        <v>28480744</v>
      </c>
      <c r="AJ54" s="160" t="str">
        <f t="shared" ref="AJ54:AJ55" si="183">+IF(AH54&lt;=$E54,"OK","NO OK")</f>
        <v>OK</v>
      </c>
      <c r="AK54" s="159">
        <v>3011</v>
      </c>
      <c r="AL54" s="159">
        <f t="shared" ref="AL54:AL55" si="184">ROUND($D54*AK54,0)</f>
        <v>28547110</v>
      </c>
      <c r="AM54" s="160" t="str">
        <f t="shared" ref="AM54:AM55" si="185">+IF(AK54&lt;=$E54,"OK","NO OK")</f>
        <v>OK</v>
      </c>
      <c r="AN54" s="159">
        <v>2998</v>
      </c>
      <c r="AO54" s="159">
        <f t="shared" ref="AO54:AO55" si="186">ROUND($D54*AN54,0)</f>
        <v>28423858</v>
      </c>
      <c r="AP54" s="160" t="str">
        <f t="shared" ref="AP54:AP55" si="187">+IF(AN54&lt;=$E54,"OK","NO OK")</f>
        <v>OK</v>
      </c>
      <c r="AQ54" s="159">
        <v>3016</v>
      </c>
      <c r="AR54" s="159">
        <f t="shared" ref="AR54:AR55" si="188">ROUND($D54*AQ54,0)</f>
        <v>28594515</v>
      </c>
      <c r="AS54" s="160" t="str">
        <f t="shared" ref="AS54:AS55" si="189">+IF(AQ54&lt;=$E54,"OK","NO OK")</f>
        <v>OK</v>
      </c>
      <c r="AT54" s="159">
        <v>3015</v>
      </c>
      <c r="AU54" s="159">
        <f t="shared" ref="AU54:AU55" si="190">ROUND($D54*AT54,0)</f>
        <v>28585034</v>
      </c>
      <c r="AV54" s="160" t="str">
        <f t="shared" ref="AV54:AV55" si="191">+IF(AT54&lt;=$E54,"OK","NO OK")</f>
        <v>OK</v>
      </c>
      <c r="AW54" s="159">
        <v>3000</v>
      </c>
      <c r="AX54" s="159">
        <f t="shared" ref="AX54:AX55" si="192">ROUND($D54*AW54,0)</f>
        <v>28442820</v>
      </c>
      <c r="AY54" s="160" t="str">
        <f t="shared" ref="AY54:AY55" si="193">+IF(AW54&lt;=$E54,"OK","NO OK")</f>
        <v>OK</v>
      </c>
      <c r="AZ54" s="159">
        <v>3038</v>
      </c>
      <c r="BA54" s="159">
        <f t="shared" ref="BA54:BA55" si="194">ROUND($D54*AZ54,0)</f>
        <v>28803096</v>
      </c>
      <c r="BB54" s="160" t="str">
        <f t="shared" ref="BB54:BB55" si="195">+IF(AZ54&lt;=$E54,"OK","NO OK")</f>
        <v>OK</v>
      </c>
    </row>
    <row r="55" spans="1:61" x14ac:dyDescent="0.2">
      <c r="A55" s="155">
        <v>6.02</v>
      </c>
      <c r="B55" s="162" t="s">
        <v>212</v>
      </c>
      <c r="C55" s="157" t="s">
        <v>173</v>
      </c>
      <c r="D55" s="158">
        <v>118.87</v>
      </c>
      <c r="E55" s="159">
        <v>606200</v>
      </c>
      <c r="F55" s="159">
        <f>ROUND(D55*E55,0)</f>
        <v>72058994</v>
      </c>
      <c r="G55" s="159">
        <v>601350</v>
      </c>
      <c r="H55" s="159">
        <f t="shared" si="164"/>
        <v>71482475</v>
      </c>
      <c r="I55" s="160" t="str">
        <f t="shared" si="165"/>
        <v>OK</v>
      </c>
      <c r="J55" s="159">
        <v>596049</v>
      </c>
      <c r="K55" s="159">
        <f t="shared" si="166"/>
        <v>70852345</v>
      </c>
      <c r="L55" s="160" t="str">
        <f t="shared" si="167"/>
        <v>OK</v>
      </c>
      <c r="M55" s="159">
        <v>606200</v>
      </c>
      <c r="N55" s="159">
        <f t="shared" si="168"/>
        <v>72058994</v>
      </c>
      <c r="O55" s="160" t="str">
        <f t="shared" si="169"/>
        <v>OK</v>
      </c>
      <c r="P55" s="159">
        <v>598168</v>
      </c>
      <c r="Q55" s="159">
        <f t="shared" si="170"/>
        <v>71104230</v>
      </c>
      <c r="R55" s="160" t="str">
        <f t="shared" si="171"/>
        <v>OK</v>
      </c>
      <c r="S55" s="159">
        <v>599350</v>
      </c>
      <c r="T55" s="159">
        <f t="shared" si="172"/>
        <v>71244735</v>
      </c>
      <c r="U55" s="160" t="str">
        <f t="shared" si="173"/>
        <v>OK</v>
      </c>
      <c r="V55" s="159">
        <v>601108</v>
      </c>
      <c r="W55" s="159">
        <f t="shared" si="174"/>
        <v>71453708</v>
      </c>
      <c r="X55" s="160" t="str">
        <f t="shared" si="175"/>
        <v>OK</v>
      </c>
      <c r="Y55" s="159">
        <v>606200</v>
      </c>
      <c r="Z55" s="159">
        <f t="shared" si="176"/>
        <v>72058994</v>
      </c>
      <c r="AA55" s="160" t="str">
        <f t="shared" si="177"/>
        <v>OK</v>
      </c>
      <c r="AB55" s="159">
        <v>600085</v>
      </c>
      <c r="AC55" s="159">
        <f t="shared" si="178"/>
        <v>71332104</v>
      </c>
      <c r="AD55" s="160" t="str">
        <f t="shared" si="179"/>
        <v>OK</v>
      </c>
      <c r="AE55" s="159">
        <v>584983</v>
      </c>
      <c r="AF55" s="159">
        <f t="shared" si="180"/>
        <v>69536929</v>
      </c>
      <c r="AG55" s="160" t="str">
        <f t="shared" si="181"/>
        <v>OK</v>
      </c>
      <c r="AH55" s="159">
        <v>599471</v>
      </c>
      <c r="AI55" s="159">
        <f t="shared" si="182"/>
        <v>71259118</v>
      </c>
      <c r="AJ55" s="160" t="str">
        <f t="shared" si="183"/>
        <v>OK</v>
      </c>
      <c r="AK55" s="159">
        <v>600744</v>
      </c>
      <c r="AL55" s="159">
        <f t="shared" si="184"/>
        <v>71410439</v>
      </c>
      <c r="AM55" s="160" t="str">
        <f t="shared" si="185"/>
        <v>OK</v>
      </c>
      <c r="AN55" s="159">
        <v>598195</v>
      </c>
      <c r="AO55" s="159">
        <f t="shared" si="186"/>
        <v>71107440</v>
      </c>
      <c r="AP55" s="160" t="str">
        <f t="shared" si="187"/>
        <v>OK</v>
      </c>
      <c r="AQ55" s="159">
        <v>601767</v>
      </c>
      <c r="AR55" s="159">
        <f t="shared" si="188"/>
        <v>71532043</v>
      </c>
      <c r="AS55" s="160" t="str">
        <f t="shared" si="189"/>
        <v>OK</v>
      </c>
      <c r="AT55" s="159">
        <v>601532</v>
      </c>
      <c r="AU55" s="159">
        <f t="shared" si="190"/>
        <v>71504109</v>
      </c>
      <c r="AV55" s="160" t="str">
        <f t="shared" si="191"/>
        <v>OK</v>
      </c>
      <c r="AW55" s="159">
        <v>594000</v>
      </c>
      <c r="AX55" s="159">
        <f t="shared" si="192"/>
        <v>70608780</v>
      </c>
      <c r="AY55" s="160" t="str">
        <f t="shared" si="193"/>
        <v>OK</v>
      </c>
      <c r="AZ55" s="159">
        <v>606200</v>
      </c>
      <c r="BA55" s="159">
        <f t="shared" si="194"/>
        <v>72058994</v>
      </c>
      <c r="BB55" s="160" t="str">
        <f t="shared" si="195"/>
        <v>OK</v>
      </c>
    </row>
    <row r="56" spans="1:61" x14ac:dyDescent="0.2">
      <c r="A56" s="155"/>
      <c r="B56" s="164" t="s">
        <v>176</v>
      </c>
      <c r="C56" s="157"/>
      <c r="D56" s="165"/>
      <c r="E56" s="165"/>
      <c r="F56" s="167">
        <f>SUM(F54:F55)</f>
        <v>100862090</v>
      </c>
      <c r="G56" s="165"/>
      <c r="H56" s="167">
        <f>SUM(H54:H55)</f>
        <v>100058028</v>
      </c>
      <c r="I56" s="165"/>
      <c r="J56" s="165"/>
      <c r="K56" s="167">
        <f>SUM(K54:K55)</f>
        <v>99655441</v>
      </c>
      <c r="L56" s="165"/>
      <c r="M56" s="165"/>
      <c r="N56" s="167">
        <f>SUM(N54:N55)</f>
        <v>100862090</v>
      </c>
      <c r="O56" s="165"/>
      <c r="P56" s="165">
        <v>0</v>
      </c>
      <c r="Q56" s="167">
        <f>SUM(Q54:Q55)</f>
        <v>99528088</v>
      </c>
      <c r="R56" s="165"/>
      <c r="S56" s="165">
        <v>0</v>
      </c>
      <c r="T56" s="167">
        <f>SUM(T54:T55)</f>
        <v>99725479</v>
      </c>
      <c r="U56" s="165"/>
      <c r="V56" s="165"/>
      <c r="W56" s="167">
        <f>SUM(W54:W55)</f>
        <v>100010299</v>
      </c>
      <c r="X56" s="165"/>
      <c r="Y56" s="165"/>
      <c r="Z56" s="167">
        <f>SUM(Z54:Z55)</f>
        <v>100862090</v>
      </c>
      <c r="AA56" s="165"/>
      <c r="AB56" s="165"/>
      <c r="AC56" s="167">
        <f>SUM(AC54:AC55)</f>
        <v>99841291</v>
      </c>
      <c r="AD56" s="165"/>
      <c r="AE56" s="165"/>
      <c r="AF56" s="167">
        <f>SUM(AF54:AF55)</f>
        <v>97335045</v>
      </c>
      <c r="AG56" s="165"/>
      <c r="AH56" s="165"/>
      <c r="AI56" s="167">
        <f>SUM(AI54:AI55)</f>
        <v>99739862</v>
      </c>
      <c r="AJ56" s="165"/>
      <c r="AK56" s="165">
        <v>0</v>
      </c>
      <c r="AL56" s="167">
        <f>SUM(AL54:AL55)</f>
        <v>99957549</v>
      </c>
      <c r="AM56" s="165"/>
      <c r="AN56" s="165"/>
      <c r="AO56" s="167">
        <f>SUM(AO54:AO55)</f>
        <v>99531298</v>
      </c>
      <c r="AP56" s="165"/>
      <c r="AQ56" s="165">
        <v>0</v>
      </c>
      <c r="AR56" s="167">
        <f>SUM(AR54:AR55)</f>
        <v>100126558</v>
      </c>
      <c r="AS56" s="165"/>
      <c r="AT56" s="165"/>
      <c r="AU56" s="167">
        <f>SUM(AU54:AU55)</f>
        <v>100089143</v>
      </c>
      <c r="AV56" s="165"/>
      <c r="AW56" s="165"/>
      <c r="AX56" s="167">
        <f>SUM(AX54:AX55)</f>
        <v>99051600</v>
      </c>
      <c r="AY56" s="165"/>
      <c r="AZ56" s="165"/>
      <c r="BA56" s="167">
        <f>SUM(BA54:BA55)</f>
        <v>100862090</v>
      </c>
      <c r="BB56" s="165"/>
    </row>
    <row r="57" spans="1:61" s="148" customFormat="1" x14ac:dyDescent="0.2">
      <c r="A57" s="169">
        <v>7</v>
      </c>
      <c r="B57" s="170" t="s">
        <v>213</v>
      </c>
      <c r="C57" s="171"/>
      <c r="D57" s="172"/>
      <c r="E57" s="172"/>
      <c r="F57" s="172"/>
      <c r="G57" s="172"/>
      <c r="H57" s="172"/>
      <c r="I57" s="172"/>
      <c r="J57" s="172"/>
      <c r="K57" s="172"/>
      <c r="L57" s="172"/>
      <c r="M57" s="172"/>
      <c r="N57" s="172"/>
      <c r="O57" s="172"/>
      <c r="P57" s="172">
        <v>0</v>
      </c>
      <c r="Q57" s="172"/>
      <c r="R57" s="172"/>
      <c r="S57" s="172">
        <v>0</v>
      </c>
      <c r="T57" s="172"/>
      <c r="U57" s="172"/>
      <c r="V57" s="172"/>
      <c r="W57" s="172"/>
      <c r="X57" s="172"/>
      <c r="Y57" s="172"/>
      <c r="Z57" s="172"/>
      <c r="AA57" s="172"/>
      <c r="AB57" s="172"/>
      <c r="AC57" s="172"/>
      <c r="AD57" s="172"/>
      <c r="AE57" s="172"/>
      <c r="AF57" s="172"/>
      <c r="AG57" s="172"/>
      <c r="AH57" s="172"/>
      <c r="AI57" s="172"/>
      <c r="AJ57" s="172"/>
      <c r="AK57" s="172">
        <v>0</v>
      </c>
      <c r="AL57" s="172"/>
      <c r="AM57" s="172"/>
      <c r="AN57" s="172"/>
      <c r="AO57" s="172"/>
      <c r="AP57" s="172"/>
      <c r="AQ57" s="172">
        <v>0</v>
      </c>
      <c r="AR57" s="172"/>
      <c r="AS57" s="172"/>
      <c r="AT57" s="172"/>
      <c r="AU57" s="172"/>
      <c r="AV57" s="172"/>
      <c r="AW57" s="172"/>
      <c r="AX57" s="172"/>
      <c r="AY57" s="172"/>
      <c r="AZ57" s="172"/>
      <c r="BA57" s="172"/>
      <c r="BB57" s="172"/>
    </row>
    <row r="58" spans="1:61" x14ac:dyDescent="0.2">
      <c r="A58" s="155">
        <v>7.01</v>
      </c>
      <c r="B58" s="162" t="s">
        <v>214</v>
      </c>
      <c r="C58" s="157" t="s">
        <v>168</v>
      </c>
      <c r="D58" s="168">
        <v>890.19</v>
      </c>
      <c r="E58" s="159">
        <v>35719</v>
      </c>
      <c r="F58" s="159">
        <f>ROUND(D58*E58,0)</f>
        <v>31796697</v>
      </c>
      <c r="G58" s="159">
        <v>35433</v>
      </c>
      <c r="H58" s="159">
        <f t="shared" ref="H58:H60" si="196">ROUND($D58*G58,0)</f>
        <v>31542102</v>
      </c>
      <c r="I58" s="160" t="str">
        <f t="shared" ref="I58:I60" si="197">+IF(G58&lt;=$E58,"OK","NO OK")</f>
        <v>OK</v>
      </c>
      <c r="J58" s="159">
        <v>35121</v>
      </c>
      <c r="K58" s="159">
        <f t="shared" ref="K58:K60" si="198">ROUND($D58*J58,0)</f>
        <v>31264363</v>
      </c>
      <c r="L58" s="160" t="str">
        <f t="shared" ref="L58:L60" si="199">+IF(J58&lt;=$E58,"OK","NO OK")</f>
        <v>OK</v>
      </c>
      <c r="M58" s="159">
        <v>35719</v>
      </c>
      <c r="N58" s="159">
        <f t="shared" ref="N58:N60" si="200">ROUND($D58*M58,0)</f>
        <v>31796697</v>
      </c>
      <c r="O58" s="160" t="str">
        <f t="shared" ref="O58:O60" si="201">+IF(M58&lt;=$E58,"OK","NO OK")</f>
        <v>OK</v>
      </c>
      <c r="P58" s="159">
        <v>35246</v>
      </c>
      <c r="Q58" s="159">
        <f t="shared" ref="Q58:Q60" si="202">ROUND($D58*P58,0)</f>
        <v>31375637</v>
      </c>
      <c r="R58" s="160" t="str">
        <f t="shared" ref="R58:R60" si="203">+IF(P58&lt;=$E58,"OK","NO OK")</f>
        <v>OK</v>
      </c>
      <c r="S58" s="159">
        <v>35315</v>
      </c>
      <c r="T58" s="159">
        <f t="shared" ref="T58:T60" si="204">ROUND($D58*S58,0)</f>
        <v>31437060</v>
      </c>
      <c r="U58" s="160" t="str">
        <f t="shared" ref="U58:U60" si="205">+IF(S58&lt;=$E58,"OK","NO OK")</f>
        <v>OK</v>
      </c>
      <c r="V58" s="159">
        <v>35419</v>
      </c>
      <c r="W58" s="159">
        <f t="shared" ref="W58:W60" si="206">ROUND($D58*V58,0)</f>
        <v>31529640</v>
      </c>
      <c r="X58" s="160" t="str">
        <f t="shared" ref="X58:X60" si="207">+IF(V58&lt;=$E58,"OK","NO OK")</f>
        <v>OK</v>
      </c>
      <c r="Y58" s="159">
        <v>35719</v>
      </c>
      <c r="Z58" s="159">
        <f t="shared" ref="Z58:Z60" si="208">ROUND($D58*Y58,0)</f>
        <v>31796697</v>
      </c>
      <c r="AA58" s="160" t="str">
        <f t="shared" ref="AA58:AA60" si="209">+IF(Y58&lt;=$E58,"OK","NO OK")</f>
        <v>OK</v>
      </c>
      <c r="AB58" s="159">
        <v>35359</v>
      </c>
      <c r="AC58" s="159">
        <f t="shared" ref="AC58:AC60" si="210">ROUND($D58*AB58,0)</f>
        <v>31476228</v>
      </c>
      <c r="AD58" s="160" t="str">
        <f t="shared" ref="AD58:AD60" si="211">+IF(AB58&lt;=$E58,"OK","NO OK")</f>
        <v>OK</v>
      </c>
      <c r="AE58" s="159">
        <v>34469</v>
      </c>
      <c r="AF58" s="159">
        <f t="shared" ref="AF58:AF60" si="212">ROUND($D58*AE58,0)</f>
        <v>30683959</v>
      </c>
      <c r="AG58" s="160" t="str">
        <f t="shared" ref="AG58:AG60" si="213">+IF(AE58&lt;=$E58,"OK","NO OK")</f>
        <v>OK</v>
      </c>
      <c r="AH58" s="159">
        <v>35323</v>
      </c>
      <c r="AI58" s="159">
        <f t="shared" ref="AI58:AI60" si="214">ROUND($D58*AH58,0)</f>
        <v>31444181</v>
      </c>
      <c r="AJ58" s="160" t="str">
        <f t="shared" ref="AJ58:AJ60" si="215">+IF(AH58&lt;=$E58,"OK","NO OK")</f>
        <v>OK</v>
      </c>
      <c r="AK58" s="159">
        <v>35398</v>
      </c>
      <c r="AL58" s="159">
        <f t="shared" ref="AL58:AL60" si="216">ROUND($D58*AK58,0)</f>
        <v>31510946</v>
      </c>
      <c r="AM58" s="160" t="str">
        <f t="shared" ref="AM58:AM60" si="217">+IF(AK58&lt;=$E58,"OK","NO OK")</f>
        <v>OK</v>
      </c>
      <c r="AN58" s="159">
        <v>35247</v>
      </c>
      <c r="AO58" s="159">
        <f t="shared" ref="AO58:AO60" si="218">ROUND($D58*AN58,0)</f>
        <v>31376527</v>
      </c>
      <c r="AP58" s="160" t="str">
        <f t="shared" ref="AP58:AP60" si="219">+IF(AN58&lt;=$E58,"OK","NO OK")</f>
        <v>OK</v>
      </c>
      <c r="AQ58" s="159">
        <v>35458</v>
      </c>
      <c r="AR58" s="159">
        <f t="shared" ref="AR58:AR60" si="220">ROUND($D58*AQ58,0)</f>
        <v>31564357</v>
      </c>
      <c r="AS58" s="160" t="str">
        <f t="shared" ref="AS58:AS60" si="221">+IF(AQ58&lt;=$E58,"OK","NO OK")</f>
        <v>OK</v>
      </c>
      <c r="AT58" s="159">
        <v>35444</v>
      </c>
      <c r="AU58" s="159">
        <f t="shared" ref="AU58:AU60" si="222">ROUND($D58*AT58,0)</f>
        <v>31551894</v>
      </c>
      <c r="AV58" s="160" t="str">
        <f t="shared" ref="AV58:AV60" si="223">+IF(AT58&lt;=$E58,"OK","NO OK")</f>
        <v>OK</v>
      </c>
      <c r="AW58" s="159">
        <v>35100</v>
      </c>
      <c r="AX58" s="159">
        <f t="shared" ref="AX58:AX60" si="224">ROUND($D58*AW58,0)</f>
        <v>31245669</v>
      </c>
      <c r="AY58" s="160" t="str">
        <f t="shared" ref="AY58:AY60" si="225">+IF(AW58&lt;=$E58,"OK","NO OK")</f>
        <v>OK</v>
      </c>
      <c r="AZ58" s="159">
        <v>35719</v>
      </c>
      <c r="BA58" s="159">
        <f t="shared" ref="BA58:BA60" si="226">ROUND($D58*AZ58,0)</f>
        <v>31796697</v>
      </c>
      <c r="BB58" s="160" t="str">
        <f t="shared" ref="BB58:BB60" si="227">+IF(AZ58&lt;=$E58,"OK","NO OK")</f>
        <v>OK</v>
      </c>
    </row>
    <row r="59" spans="1:61" x14ac:dyDescent="0.2">
      <c r="A59" s="155">
        <v>7.02</v>
      </c>
      <c r="B59" s="162" t="s">
        <v>215</v>
      </c>
      <c r="C59" s="157" t="s">
        <v>211</v>
      </c>
      <c r="D59" s="168">
        <v>28574.59</v>
      </c>
      <c r="E59" s="159">
        <v>3038</v>
      </c>
      <c r="F59" s="159">
        <f>ROUND(D59*E59,0)</f>
        <v>86809604</v>
      </c>
      <c r="G59" s="159">
        <v>3014</v>
      </c>
      <c r="H59" s="159">
        <f t="shared" si="196"/>
        <v>86123814</v>
      </c>
      <c r="I59" s="160" t="str">
        <f t="shared" si="197"/>
        <v>OK</v>
      </c>
      <c r="J59" s="159">
        <v>3038</v>
      </c>
      <c r="K59" s="159">
        <f t="shared" si="198"/>
        <v>86809604</v>
      </c>
      <c r="L59" s="160" t="str">
        <f t="shared" si="199"/>
        <v>OK</v>
      </c>
      <c r="M59" s="159">
        <v>3038</v>
      </c>
      <c r="N59" s="159">
        <f t="shared" si="200"/>
        <v>86809604</v>
      </c>
      <c r="O59" s="160" t="str">
        <f t="shared" si="201"/>
        <v>OK</v>
      </c>
      <c r="P59" s="159">
        <v>2998</v>
      </c>
      <c r="Q59" s="159">
        <f t="shared" si="202"/>
        <v>85666621</v>
      </c>
      <c r="R59" s="160" t="str">
        <f t="shared" si="203"/>
        <v>OK</v>
      </c>
      <c r="S59" s="159">
        <v>3004</v>
      </c>
      <c r="T59" s="159">
        <f t="shared" si="204"/>
        <v>85838068</v>
      </c>
      <c r="U59" s="160" t="str">
        <f t="shared" si="205"/>
        <v>OK</v>
      </c>
      <c r="V59" s="159">
        <v>3012</v>
      </c>
      <c r="W59" s="159">
        <f t="shared" si="206"/>
        <v>86066665</v>
      </c>
      <c r="X59" s="160" t="str">
        <f t="shared" si="207"/>
        <v>OK</v>
      </c>
      <c r="Y59" s="159">
        <v>3038</v>
      </c>
      <c r="Z59" s="159">
        <f t="shared" si="208"/>
        <v>86809604</v>
      </c>
      <c r="AA59" s="160" t="str">
        <f t="shared" si="209"/>
        <v>OK</v>
      </c>
      <c r="AB59" s="159">
        <v>3007</v>
      </c>
      <c r="AC59" s="159">
        <f t="shared" si="210"/>
        <v>85923792</v>
      </c>
      <c r="AD59" s="160" t="str">
        <f t="shared" si="211"/>
        <v>OK</v>
      </c>
      <c r="AE59" s="159">
        <v>2932</v>
      </c>
      <c r="AF59" s="159">
        <f t="shared" si="212"/>
        <v>83780698</v>
      </c>
      <c r="AG59" s="160" t="str">
        <f t="shared" si="213"/>
        <v>OK</v>
      </c>
      <c r="AH59" s="159">
        <v>3004</v>
      </c>
      <c r="AI59" s="159">
        <f t="shared" si="214"/>
        <v>85838068</v>
      </c>
      <c r="AJ59" s="160" t="str">
        <f t="shared" si="215"/>
        <v>OK</v>
      </c>
      <c r="AK59" s="159">
        <v>3011</v>
      </c>
      <c r="AL59" s="159">
        <f t="shared" si="216"/>
        <v>86038090</v>
      </c>
      <c r="AM59" s="160" t="str">
        <f t="shared" si="217"/>
        <v>OK</v>
      </c>
      <c r="AN59" s="159">
        <v>2998</v>
      </c>
      <c r="AO59" s="159">
        <f t="shared" si="218"/>
        <v>85666621</v>
      </c>
      <c r="AP59" s="160" t="str">
        <f t="shared" si="219"/>
        <v>OK</v>
      </c>
      <c r="AQ59" s="159">
        <v>3016</v>
      </c>
      <c r="AR59" s="159">
        <f t="shared" si="220"/>
        <v>86180963</v>
      </c>
      <c r="AS59" s="160" t="str">
        <f t="shared" si="221"/>
        <v>OK</v>
      </c>
      <c r="AT59" s="159">
        <v>3015</v>
      </c>
      <c r="AU59" s="159">
        <f t="shared" si="222"/>
        <v>86152389</v>
      </c>
      <c r="AV59" s="160" t="str">
        <f t="shared" si="223"/>
        <v>OK</v>
      </c>
      <c r="AW59" s="159">
        <v>3000</v>
      </c>
      <c r="AX59" s="159">
        <f t="shared" si="224"/>
        <v>85723770</v>
      </c>
      <c r="AY59" s="160" t="str">
        <f t="shared" si="225"/>
        <v>OK</v>
      </c>
      <c r="AZ59" s="159">
        <v>3038</v>
      </c>
      <c r="BA59" s="159">
        <f t="shared" si="226"/>
        <v>86809604</v>
      </c>
      <c r="BB59" s="160" t="str">
        <f t="shared" si="227"/>
        <v>OK</v>
      </c>
    </row>
    <row r="60" spans="1:61" x14ac:dyDescent="0.2">
      <c r="A60" s="155">
        <v>7.03</v>
      </c>
      <c r="B60" s="162" t="s">
        <v>216</v>
      </c>
      <c r="C60" s="157" t="s">
        <v>173</v>
      </c>
      <c r="D60" s="168">
        <v>291.83</v>
      </c>
      <c r="E60" s="159">
        <v>559904</v>
      </c>
      <c r="F60" s="159">
        <f>ROUND(D60*E60,0)</f>
        <v>163396784</v>
      </c>
      <c r="G60" s="159">
        <v>555425</v>
      </c>
      <c r="H60" s="159">
        <f t="shared" si="196"/>
        <v>162089678</v>
      </c>
      <c r="I60" s="160" t="str">
        <f t="shared" si="197"/>
        <v>OK</v>
      </c>
      <c r="J60" s="159">
        <v>550528</v>
      </c>
      <c r="K60" s="159">
        <f t="shared" si="198"/>
        <v>160660586</v>
      </c>
      <c r="L60" s="160" t="str">
        <f t="shared" si="199"/>
        <v>OK</v>
      </c>
      <c r="M60" s="159">
        <v>559904</v>
      </c>
      <c r="N60" s="159">
        <f t="shared" si="200"/>
        <v>163396784</v>
      </c>
      <c r="O60" s="160" t="str">
        <f t="shared" si="201"/>
        <v>OK</v>
      </c>
      <c r="P60" s="159">
        <v>552485</v>
      </c>
      <c r="Q60" s="159">
        <f t="shared" si="202"/>
        <v>161231698</v>
      </c>
      <c r="R60" s="160" t="str">
        <f t="shared" si="203"/>
        <v>OK</v>
      </c>
      <c r="S60" s="159">
        <v>553577</v>
      </c>
      <c r="T60" s="159">
        <f t="shared" si="204"/>
        <v>161550376</v>
      </c>
      <c r="U60" s="160" t="str">
        <f t="shared" si="205"/>
        <v>OK</v>
      </c>
      <c r="V60" s="159">
        <v>555201</v>
      </c>
      <c r="W60" s="159">
        <f t="shared" si="206"/>
        <v>162024308</v>
      </c>
      <c r="X60" s="160" t="str">
        <f t="shared" si="207"/>
        <v>OK</v>
      </c>
      <c r="Y60" s="159">
        <v>559904</v>
      </c>
      <c r="Z60" s="159">
        <f t="shared" si="208"/>
        <v>163396784</v>
      </c>
      <c r="AA60" s="160" t="str">
        <f t="shared" si="209"/>
        <v>OK</v>
      </c>
      <c r="AB60" s="159">
        <v>554256</v>
      </c>
      <c r="AC60" s="159">
        <f t="shared" si="210"/>
        <v>161748528</v>
      </c>
      <c r="AD60" s="160" t="str">
        <f t="shared" si="211"/>
        <v>OK</v>
      </c>
      <c r="AE60" s="159">
        <v>540307</v>
      </c>
      <c r="AF60" s="159">
        <f t="shared" si="212"/>
        <v>157677792</v>
      </c>
      <c r="AG60" s="160" t="str">
        <f t="shared" si="213"/>
        <v>OK</v>
      </c>
      <c r="AH60" s="159">
        <v>553689</v>
      </c>
      <c r="AI60" s="159">
        <f t="shared" si="214"/>
        <v>161583061</v>
      </c>
      <c r="AJ60" s="160" t="str">
        <f t="shared" si="215"/>
        <v>OK</v>
      </c>
      <c r="AK60" s="159">
        <v>554865</v>
      </c>
      <c r="AL60" s="159">
        <f t="shared" si="216"/>
        <v>161926253</v>
      </c>
      <c r="AM60" s="160" t="str">
        <f t="shared" si="217"/>
        <v>OK</v>
      </c>
      <c r="AN60" s="159">
        <v>552510</v>
      </c>
      <c r="AO60" s="159">
        <f t="shared" si="218"/>
        <v>161238993</v>
      </c>
      <c r="AP60" s="160" t="str">
        <f t="shared" si="219"/>
        <v>OK</v>
      </c>
      <c r="AQ60" s="159">
        <v>555809</v>
      </c>
      <c r="AR60" s="159">
        <f t="shared" si="220"/>
        <v>162201740</v>
      </c>
      <c r="AS60" s="160" t="str">
        <f t="shared" si="221"/>
        <v>OK</v>
      </c>
      <c r="AT60" s="159">
        <v>555593</v>
      </c>
      <c r="AU60" s="159">
        <f t="shared" si="222"/>
        <v>162138705</v>
      </c>
      <c r="AV60" s="160" t="str">
        <f t="shared" si="223"/>
        <v>OK</v>
      </c>
      <c r="AW60" s="159">
        <v>548900</v>
      </c>
      <c r="AX60" s="159">
        <f t="shared" si="224"/>
        <v>160185487</v>
      </c>
      <c r="AY60" s="160" t="str">
        <f t="shared" si="225"/>
        <v>OK</v>
      </c>
      <c r="AZ60" s="159">
        <v>559904</v>
      </c>
      <c r="BA60" s="159">
        <f t="shared" si="226"/>
        <v>163396784</v>
      </c>
      <c r="BB60" s="160" t="str">
        <f t="shared" si="227"/>
        <v>OK</v>
      </c>
    </row>
    <row r="61" spans="1:61" x14ac:dyDescent="0.2">
      <c r="A61" s="155"/>
      <c r="B61" s="164" t="s">
        <v>176</v>
      </c>
      <c r="C61" s="157"/>
      <c r="D61" s="165"/>
      <c r="E61" s="165"/>
      <c r="F61" s="167">
        <f>SUM(F58:F60)</f>
        <v>282003085</v>
      </c>
      <c r="G61" s="165"/>
      <c r="H61" s="167">
        <f>SUM(H58:H60)</f>
        <v>279755594</v>
      </c>
      <c r="I61" s="165"/>
      <c r="J61" s="165"/>
      <c r="K61" s="167">
        <f>SUM(K58:K60)</f>
        <v>278734553</v>
      </c>
      <c r="L61" s="165"/>
      <c r="M61" s="165"/>
      <c r="N61" s="167">
        <f>SUM(N58:N60)</f>
        <v>282003085</v>
      </c>
      <c r="O61" s="165"/>
      <c r="P61" s="165">
        <v>0</v>
      </c>
      <c r="Q61" s="167">
        <f>SUM(Q58:Q60)</f>
        <v>278273956</v>
      </c>
      <c r="R61" s="165"/>
      <c r="S61" s="165">
        <v>0</v>
      </c>
      <c r="T61" s="167">
        <f>SUM(T58:T60)</f>
        <v>278825504</v>
      </c>
      <c r="U61" s="165"/>
      <c r="V61" s="165"/>
      <c r="W61" s="167">
        <f>SUM(W58:W60)</f>
        <v>279620613</v>
      </c>
      <c r="X61" s="165"/>
      <c r="Y61" s="165"/>
      <c r="Z61" s="167">
        <f>SUM(Z58:Z60)</f>
        <v>282003085</v>
      </c>
      <c r="AA61" s="165"/>
      <c r="AB61" s="165"/>
      <c r="AC61" s="167">
        <f>SUM(AC58:AC60)</f>
        <v>279148548</v>
      </c>
      <c r="AD61" s="165"/>
      <c r="AE61" s="165"/>
      <c r="AF61" s="167">
        <f>SUM(AF58:AF60)</f>
        <v>272142449</v>
      </c>
      <c r="AG61" s="165"/>
      <c r="AH61" s="165"/>
      <c r="AI61" s="167">
        <f>SUM(AI58:AI60)</f>
        <v>278865310</v>
      </c>
      <c r="AJ61" s="165"/>
      <c r="AK61" s="165">
        <v>0</v>
      </c>
      <c r="AL61" s="167">
        <f>SUM(AL58:AL60)</f>
        <v>279475289</v>
      </c>
      <c r="AM61" s="165"/>
      <c r="AN61" s="165"/>
      <c r="AO61" s="167">
        <f>SUM(AO58:AO60)</f>
        <v>278282141</v>
      </c>
      <c r="AP61" s="165"/>
      <c r="AQ61" s="165">
        <v>0</v>
      </c>
      <c r="AR61" s="167">
        <f>SUM(AR58:AR60)</f>
        <v>279947060</v>
      </c>
      <c r="AS61" s="165"/>
      <c r="AT61" s="165"/>
      <c r="AU61" s="167">
        <f>SUM(AU58:AU60)</f>
        <v>279842988</v>
      </c>
      <c r="AV61" s="165"/>
      <c r="AW61" s="165"/>
      <c r="AX61" s="167">
        <f>SUM(AX58:AX60)</f>
        <v>277154926</v>
      </c>
      <c r="AY61" s="165"/>
      <c r="AZ61" s="165"/>
      <c r="BA61" s="167">
        <f>SUM(BA58:BA60)</f>
        <v>282003085</v>
      </c>
      <c r="BB61" s="165"/>
    </row>
    <row r="62" spans="1:61" s="148" customFormat="1" x14ac:dyDescent="0.2">
      <c r="A62" s="169">
        <v>8</v>
      </c>
      <c r="B62" s="170" t="s">
        <v>217</v>
      </c>
      <c r="C62" s="171"/>
      <c r="D62" s="172"/>
      <c r="E62" s="172"/>
      <c r="F62" s="172"/>
      <c r="G62" s="172"/>
      <c r="H62" s="172"/>
      <c r="I62" s="172"/>
      <c r="J62" s="172"/>
      <c r="K62" s="172"/>
      <c r="L62" s="172"/>
      <c r="M62" s="172"/>
      <c r="N62" s="172"/>
      <c r="O62" s="172"/>
      <c r="P62" s="172">
        <v>0</v>
      </c>
      <c r="Q62" s="172"/>
      <c r="R62" s="172"/>
      <c r="S62" s="172">
        <v>0</v>
      </c>
      <c r="T62" s="172"/>
      <c r="U62" s="172"/>
      <c r="V62" s="172"/>
      <c r="W62" s="172"/>
      <c r="X62" s="172"/>
      <c r="Y62" s="172"/>
      <c r="Z62" s="172"/>
      <c r="AA62" s="172"/>
      <c r="AB62" s="172"/>
      <c r="AC62" s="172"/>
      <c r="AD62" s="172"/>
      <c r="AE62" s="172"/>
      <c r="AF62" s="172"/>
      <c r="AG62" s="172"/>
      <c r="AH62" s="172"/>
      <c r="AI62" s="172"/>
      <c r="AJ62" s="172"/>
      <c r="AK62" s="172">
        <v>0</v>
      </c>
      <c r="AL62" s="172"/>
      <c r="AM62" s="172"/>
      <c r="AN62" s="172"/>
      <c r="AO62" s="172"/>
      <c r="AP62" s="172"/>
      <c r="AQ62" s="172">
        <v>0</v>
      </c>
      <c r="AR62" s="172"/>
      <c r="AS62" s="172"/>
      <c r="AT62" s="172"/>
      <c r="AU62" s="172"/>
      <c r="AV62" s="172"/>
      <c r="AW62" s="172"/>
      <c r="AX62" s="172"/>
      <c r="AY62" s="172"/>
      <c r="AZ62" s="172"/>
      <c r="BA62" s="172"/>
      <c r="BB62" s="172"/>
    </row>
    <row r="63" spans="1:61" x14ac:dyDescent="0.2">
      <c r="A63" s="155">
        <v>8.01</v>
      </c>
      <c r="B63" s="162" t="s">
        <v>218</v>
      </c>
      <c r="C63" s="157" t="s">
        <v>211</v>
      </c>
      <c r="D63" s="158">
        <v>50500.23</v>
      </c>
      <c r="E63" s="159">
        <v>3038</v>
      </c>
      <c r="F63" s="159">
        <f>ROUND(D63*E63,0)</f>
        <v>153419699</v>
      </c>
      <c r="G63" s="159">
        <v>3014</v>
      </c>
      <c r="H63" s="159">
        <f t="shared" ref="H63:H64" si="228">ROUND($D63*G63,0)</f>
        <v>152207693</v>
      </c>
      <c r="I63" s="160" t="str">
        <f t="shared" ref="I63:I64" si="229">+IF(G63&lt;=$E63,"OK","NO OK")</f>
        <v>OK</v>
      </c>
      <c r="J63" s="159">
        <v>3038</v>
      </c>
      <c r="K63" s="159">
        <f t="shared" ref="K63:K64" si="230">ROUND($D63*J63,0)</f>
        <v>153419699</v>
      </c>
      <c r="L63" s="160" t="str">
        <f t="shared" ref="L63:L64" si="231">+IF(J63&lt;=$E63,"OK","NO OK")</f>
        <v>OK</v>
      </c>
      <c r="M63" s="159">
        <v>3038</v>
      </c>
      <c r="N63" s="159">
        <f t="shared" ref="N63:N64" si="232">ROUND($D63*M63,0)</f>
        <v>153419699</v>
      </c>
      <c r="O63" s="160" t="str">
        <f t="shared" ref="O63:O64" si="233">+IF(M63&lt;=$E63,"OK","NO OK")</f>
        <v>OK</v>
      </c>
      <c r="P63" s="159">
        <v>2998</v>
      </c>
      <c r="Q63" s="159">
        <f t="shared" ref="Q63:Q64" si="234">ROUND($D63*P63,0)</f>
        <v>151399690</v>
      </c>
      <c r="R63" s="160" t="str">
        <f t="shared" ref="R63:R64" si="235">+IF(P63&lt;=$E63,"OK","NO OK")</f>
        <v>OK</v>
      </c>
      <c r="S63" s="159">
        <v>3004</v>
      </c>
      <c r="T63" s="159">
        <f t="shared" ref="T63:T64" si="236">ROUND($D63*S63,0)</f>
        <v>151702691</v>
      </c>
      <c r="U63" s="160" t="str">
        <f t="shared" ref="U63:U64" si="237">+IF(S63&lt;=$E63,"OK","NO OK")</f>
        <v>OK</v>
      </c>
      <c r="V63" s="159">
        <v>3012</v>
      </c>
      <c r="W63" s="159">
        <f t="shared" ref="W63:W64" si="238">ROUND($D63*V63,0)</f>
        <v>152106693</v>
      </c>
      <c r="X63" s="160" t="str">
        <f t="shared" ref="X63:X64" si="239">+IF(V63&lt;=$E63,"OK","NO OK")</f>
        <v>OK</v>
      </c>
      <c r="Y63" s="159">
        <v>3038</v>
      </c>
      <c r="Z63" s="159">
        <f t="shared" ref="Z63:Z64" si="240">ROUND($D63*Y63,0)</f>
        <v>153419699</v>
      </c>
      <c r="AA63" s="160" t="str">
        <f t="shared" ref="AA63:AA64" si="241">+IF(Y63&lt;=$E63,"OK","NO OK")</f>
        <v>OK</v>
      </c>
      <c r="AB63" s="159">
        <v>3007</v>
      </c>
      <c r="AC63" s="159">
        <f t="shared" ref="AC63:AC64" si="242">ROUND($D63*AB63,0)</f>
        <v>151854192</v>
      </c>
      <c r="AD63" s="160" t="str">
        <f t="shared" ref="AD63:AD64" si="243">+IF(AB63&lt;=$E63,"OK","NO OK")</f>
        <v>OK</v>
      </c>
      <c r="AE63" s="159">
        <v>2932</v>
      </c>
      <c r="AF63" s="159">
        <f t="shared" ref="AF63:AF64" si="244">ROUND($D63*AE63,0)</f>
        <v>148066674</v>
      </c>
      <c r="AG63" s="160" t="str">
        <f t="shared" ref="AG63:AG64" si="245">+IF(AE63&lt;=$E63,"OK","NO OK")</f>
        <v>OK</v>
      </c>
      <c r="AH63" s="159">
        <v>3038</v>
      </c>
      <c r="AI63" s="159">
        <f t="shared" ref="AI63:AI64" si="246">ROUND($D63*AH63,0)</f>
        <v>153419699</v>
      </c>
      <c r="AJ63" s="160" t="str">
        <f t="shared" ref="AJ63:AJ64" si="247">+IF(AH63&lt;=$E63,"OK","NO OK")</f>
        <v>OK</v>
      </c>
      <c r="AK63" s="159">
        <v>3011</v>
      </c>
      <c r="AL63" s="159">
        <f t="shared" ref="AL63:AL64" si="248">ROUND($D63*AK63,0)</f>
        <v>152056193</v>
      </c>
      <c r="AM63" s="160" t="str">
        <f t="shared" ref="AM63:AM64" si="249">+IF(AK63&lt;=$E63,"OK","NO OK")</f>
        <v>OK</v>
      </c>
      <c r="AN63" s="159">
        <v>2998</v>
      </c>
      <c r="AO63" s="159">
        <f t="shared" ref="AO63:AO64" si="250">ROUND($D63*AN63,0)</f>
        <v>151399690</v>
      </c>
      <c r="AP63" s="160" t="str">
        <f t="shared" ref="AP63:AP64" si="251">+IF(AN63&lt;=$E63,"OK","NO OK")</f>
        <v>OK</v>
      </c>
      <c r="AQ63" s="159">
        <v>3016</v>
      </c>
      <c r="AR63" s="159">
        <f t="shared" ref="AR63:AR64" si="252">ROUND($D63*AQ63,0)</f>
        <v>152308694</v>
      </c>
      <c r="AS63" s="160" t="str">
        <f t="shared" ref="AS63:AS64" si="253">+IF(AQ63&lt;=$E63,"OK","NO OK")</f>
        <v>OK</v>
      </c>
      <c r="AT63" s="159">
        <v>3015</v>
      </c>
      <c r="AU63" s="159">
        <f t="shared" ref="AU63:AU64" si="254">ROUND($D63*AT63,0)</f>
        <v>152258193</v>
      </c>
      <c r="AV63" s="160" t="str">
        <f t="shared" ref="AV63:AV64" si="255">+IF(AT63&lt;=$E63,"OK","NO OK")</f>
        <v>OK</v>
      </c>
      <c r="AW63" s="159">
        <v>3000</v>
      </c>
      <c r="AX63" s="159">
        <f t="shared" ref="AX63:AX64" si="256">ROUND($D63*AW63,0)</f>
        <v>151500690</v>
      </c>
      <c r="AY63" s="160" t="str">
        <f t="shared" ref="AY63:AY64" si="257">+IF(AW63&lt;=$E63,"OK","NO OK")</f>
        <v>OK</v>
      </c>
      <c r="AZ63" s="159">
        <v>3038</v>
      </c>
      <c r="BA63" s="159">
        <f t="shared" ref="BA63:BA64" si="258">ROUND($D63*AZ63,0)</f>
        <v>153419699</v>
      </c>
      <c r="BB63" s="160" t="str">
        <f t="shared" ref="BB63:BB64" si="259">+IF(AZ63&lt;=$E63,"OK","NO OK")</f>
        <v>OK</v>
      </c>
    </row>
    <row r="64" spans="1:61" x14ac:dyDescent="0.2">
      <c r="A64" s="155">
        <v>8.02</v>
      </c>
      <c r="B64" s="162" t="s">
        <v>219</v>
      </c>
      <c r="C64" s="157" t="s">
        <v>173</v>
      </c>
      <c r="D64" s="158">
        <v>327.05</v>
      </c>
      <c r="E64" s="159">
        <v>606200</v>
      </c>
      <c r="F64" s="159">
        <f>ROUND(D64*E64,0)</f>
        <v>198257710</v>
      </c>
      <c r="G64" s="159">
        <v>601350</v>
      </c>
      <c r="H64" s="159">
        <f t="shared" si="228"/>
        <v>196671518</v>
      </c>
      <c r="I64" s="160" t="str">
        <f t="shared" si="229"/>
        <v>OK</v>
      </c>
      <c r="J64" s="159">
        <v>596049</v>
      </c>
      <c r="K64" s="159">
        <f t="shared" si="230"/>
        <v>194937825</v>
      </c>
      <c r="L64" s="160" t="str">
        <f t="shared" si="231"/>
        <v>OK</v>
      </c>
      <c r="M64" s="159">
        <v>606200</v>
      </c>
      <c r="N64" s="159">
        <f t="shared" si="232"/>
        <v>198257710</v>
      </c>
      <c r="O64" s="160" t="str">
        <f t="shared" si="233"/>
        <v>OK</v>
      </c>
      <c r="P64" s="159">
        <v>598168</v>
      </c>
      <c r="Q64" s="159">
        <f t="shared" si="234"/>
        <v>195630844</v>
      </c>
      <c r="R64" s="160" t="str">
        <f t="shared" si="235"/>
        <v>OK</v>
      </c>
      <c r="S64" s="159">
        <v>599350</v>
      </c>
      <c r="T64" s="159">
        <f t="shared" si="236"/>
        <v>196017418</v>
      </c>
      <c r="U64" s="160" t="str">
        <f t="shared" si="237"/>
        <v>OK</v>
      </c>
      <c r="V64" s="159">
        <v>601108</v>
      </c>
      <c r="W64" s="159">
        <f t="shared" si="238"/>
        <v>196592371</v>
      </c>
      <c r="X64" s="160" t="str">
        <f t="shared" si="239"/>
        <v>OK</v>
      </c>
      <c r="Y64" s="159">
        <v>606200</v>
      </c>
      <c r="Z64" s="159">
        <f t="shared" si="240"/>
        <v>198257710</v>
      </c>
      <c r="AA64" s="160" t="str">
        <f t="shared" si="241"/>
        <v>OK</v>
      </c>
      <c r="AB64" s="159">
        <v>600085</v>
      </c>
      <c r="AC64" s="159">
        <f t="shared" si="242"/>
        <v>196257799</v>
      </c>
      <c r="AD64" s="160" t="str">
        <f t="shared" si="243"/>
        <v>OK</v>
      </c>
      <c r="AE64" s="159">
        <v>584983</v>
      </c>
      <c r="AF64" s="159">
        <f t="shared" si="244"/>
        <v>191318690</v>
      </c>
      <c r="AG64" s="160" t="str">
        <f t="shared" si="245"/>
        <v>OK</v>
      </c>
      <c r="AH64" s="159">
        <v>606200</v>
      </c>
      <c r="AI64" s="159">
        <f t="shared" si="246"/>
        <v>198257710</v>
      </c>
      <c r="AJ64" s="160" t="str">
        <f t="shared" si="247"/>
        <v>OK</v>
      </c>
      <c r="AK64" s="159">
        <v>600744</v>
      </c>
      <c r="AL64" s="159">
        <f t="shared" si="248"/>
        <v>196473325</v>
      </c>
      <c r="AM64" s="160" t="str">
        <f t="shared" si="249"/>
        <v>OK</v>
      </c>
      <c r="AN64" s="159">
        <v>598195</v>
      </c>
      <c r="AO64" s="159">
        <f t="shared" si="250"/>
        <v>195639675</v>
      </c>
      <c r="AP64" s="160" t="str">
        <f t="shared" si="251"/>
        <v>OK</v>
      </c>
      <c r="AQ64" s="159">
        <v>601767</v>
      </c>
      <c r="AR64" s="159">
        <f t="shared" si="252"/>
        <v>196807897</v>
      </c>
      <c r="AS64" s="160" t="str">
        <f t="shared" si="253"/>
        <v>OK</v>
      </c>
      <c r="AT64" s="159">
        <v>601532</v>
      </c>
      <c r="AU64" s="159">
        <f t="shared" si="254"/>
        <v>196731041</v>
      </c>
      <c r="AV64" s="160" t="str">
        <f t="shared" si="255"/>
        <v>OK</v>
      </c>
      <c r="AW64" s="159">
        <v>594100</v>
      </c>
      <c r="AX64" s="159">
        <f t="shared" si="256"/>
        <v>194300405</v>
      </c>
      <c r="AY64" s="160" t="str">
        <f t="shared" si="257"/>
        <v>OK</v>
      </c>
      <c r="AZ64" s="159">
        <v>606200</v>
      </c>
      <c r="BA64" s="159">
        <f t="shared" si="258"/>
        <v>198257710</v>
      </c>
      <c r="BB64" s="160" t="str">
        <f t="shared" si="259"/>
        <v>OK</v>
      </c>
    </row>
    <row r="65" spans="1:54" x14ac:dyDescent="0.2">
      <c r="A65" s="155"/>
      <c r="B65" s="164" t="s">
        <v>176</v>
      </c>
      <c r="C65" s="157"/>
      <c r="D65" s="165"/>
      <c r="E65" s="165"/>
      <c r="F65" s="167">
        <f>SUM(F63:F64)</f>
        <v>351677409</v>
      </c>
      <c r="G65" s="165"/>
      <c r="H65" s="167">
        <f>SUM(H63:H64)</f>
        <v>348879211</v>
      </c>
      <c r="I65" s="165"/>
      <c r="J65" s="165"/>
      <c r="K65" s="167">
        <f>SUM(K63:K64)</f>
        <v>348357524</v>
      </c>
      <c r="L65" s="165"/>
      <c r="M65" s="165"/>
      <c r="N65" s="167">
        <f>SUM(N63:N64)</f>
        <v>351677409</v>
      </c>
      <c r="O65" s="165"/>
      <c r="P65" s="165">
        <v>0</v>
      </c>
      <c r="Q65" s="167">
        <f>SUM(Q63:Q64)</f>
        <v>347030534</v>
      </c>
      <c r="R65" s="165"/>
      <c r="S65" s="165">
        <v>0</v>
      </c>
      <c r="T65" s="167">
        <f>SUM(T63:T64)</f>
        <v>347720109</v>
      </c>
      <c r="U65" s="165"/>
      <c r="V65" s="165"/>
      <c r="W65" s="167">
        <f>SUM(W63:W64)</f>
        <v>348699064</v>
      </c>
      <c r="X65" s="165"/>
      <c r="Y65" s="165"/>
      <c r="Z65" s="167">
        <f>SUM(Z63:Z64)</f>
        <v>351677409</v>
      </c>
      <c r="AA65" s="165"/>
      <c r="AB65" s="165"/>
      <c r="AC65" s="167">
        <f>SUM(AC63:AC64)</f>
        <v>348111991</v>
      </c>
      <c r="AD65" s="165"/>
      <c r="AE65" s="165"/>
      <c r="AF65" s="167">
        <f>SUM(AF63:AF64)</f>
        <v>339385364</v>
      </c>
      <c r="AG65" s="165"/>
      <c r="AH65" s="165"/>
      <c r="AI65" s="167">
        <f>SUM(AI63:AI64)</f>
        <v>351677409</v>
      </c>
      <c r="AJ65" s="165"/>
      <c r="AK65" s="165">
        <v>0</v>
      </c>
      <c r="AL65" s="167">
        <f>SUM(AL63:AL64)</f>
        <v>348529518</v>
      </c>
      <c r="AM65" s="165"/>
      <c r="AN65" s="165"/>
      <c r="AO65" s="167">
        <f>SUM(AO63:AO64)</f>
        <v>347039365</v>
      </c>
      <c r="AP65" s="165"/>
      <c r="AQ65" s="165">
        <v>0</v>
      </c>
      <c r="AR65" s="167">
        <f>SUM(AR63:AR64)</f>
        <v>349116591</v>
      </c>
      <c r="AS65" s="165"/>
      <c r="AT65" s="165"/>
      <c r="AU65" s="167">
        <f>SUM(AU63:AU64)</f>
        <v>348989234</v>
      </c>
      <c r="AV65" s="165"/>
      <c r="AW65" s="165"/>
      <c r="AX65" s="167">
        <f>SUM(AX63:AX64)</f>
        <v>345801095</v>
      </c>
      <c r="AY65" s="165"/>
      <c r="AZ65" s="165"/>
      <c r="BA65" s="167">
        <f>SUM(BA63:BA64)</f>
        <v>351677409</v>
      </c>
      <c r="BB65" s="165"/>
    </row>
    <row r="66" spans="1:54" s="148" customFormat="1" x14ac:dyDescent="0.2">
      <c r="A66" s="169">
        <v>9</v>
      </c>
      <c r="B66" s="170" t="s">
        <v>220</v>
      </c>
      <c r="C66" s="171"/>
      <c r="D66" s="172"/>
      <c r="E66" s="172"/>
      <c r="F66" s="172"/>
      <c r="G66" s="172"/>
      <c r="H66" s="172"/>
      <c r="I66" s="172"/>
      <c r="J66" s="172"/>
      <c r="K66" s="172"/>
      <c r="L66" s="172"/>
      <c r="M66" s="172"/>
      <c r="N66" s="172"/>
      <c r="O66" s="172"/>
      <c r="P66" s="172">
        <v>0</v>
      </c>
      <c r="Q66" s="172"/>
      <c r="R66" s="172"/>
      <c r="S66" s="172">
        <v>0</v>
      </c>
      <c r="T66" s="172"/>
      <c r="U66" s="172"/>
      <c r="V66" s="172"/>
      <c r="W66" s="172"/>
      <c r="X66" s="172"/>
      <c r="Y66" s="172"/>
      <c r="Z66" s="172"/>
      <c r="AA66" s="172"/>
      <c r="AB66" s="172"/>
      <c r="AC66" s="172"/>
      <c r="AD66" s="172"/>
      <c r="AE66" s="172"/>
      <c r="AF66" s="172"/>
      <c r="AG66" s="172"/>
      <c r="AH66" s="172"/>
      <c r="AI66" s="172"/>
      <c r="AJ66" s="172"/>
      <c r="AK66" s="172">
        <v>0</v>
      </c>
      <c r="AL66" s="172"/>
      <c r="AM66" s="172"/>
      <c r="AN66" s="172"/>
      <c r="AO66" s="172"/>
      <c r="AP66" s="172"/>
      <c r="AQ66" s="172">
        <v>0</v>
      </c>
      <c r="AR66" s="172"/>
      <c r="AS66" s="172"/>
      <c r="AT66" s="172"/>
      <c r="AU66" s="172"/>
      <c r="AV66" s="172"/>
      <c r="AW66" s="172"/>
      <c r="AX66" s="172"/>
      <c r="AY66" s="172"/>
      <c r="AZ66" s="172"/>
      <c r="BA66" s="172"/>
      <c r="BB66" s="172"/>
    </row>
    <row r="67" spans="1:54" x14ac:dyDescent="0.2">
      <c r="A67" s="155">
        <v>9.01</v>
      </c>
      <c r="B67" s="162" t="s">
        <v>221</v>
      </c>
      <c r="C67" s="157" t="s">
        <v>211</v>
      </c>
      <c r="D67" s="158">
        <v>34543.279999999999</v>
      </c>
      <c r="E67" s="159">
        <v>3038</v>
      </c>
      <c r="F67" s="159">
        <f>ROUND(D67*E67,0)</f>
        <v>104942485</v>
      </c>
      <c r="G67" s="159">
        <v>3014</v>
      </c>
      <c r="H67" s="159">
        <f t="shared" ref="H67:H68" si="260">ROUND($D67*G67,0)</f>
        <v>104113446</v>
      </c>
      <c r="I67" s="160" t="str">
        <f t="shared" ref="I67:I68" si="261">+IF(G67&lt;=$E67,"OK","NO OK")</f>
        <v>OK</v>
      </c>
      <c r="J67" s="159">
        <v>3038</v>
      </c>
      <c r="K67" s="159">
        <f t="shared" ref="K67:K68" si="262">ROUND($D67*J67,0)</f>
        <v>104942485</v>
      </c>
      <c r="L67" s="160" t="str">
        <f t="shared" ref="L67:L68" si="263">+IF(J67&lt;=$E67,"OK","NO OK")</f>
        <v>OK</v>
      </c>
      <c r="M67" s="159">
        <v>3038</v>
      </c>
      <c r="N67" s="159">
        <f t="shared" ref="N67:N68" si="264">ROUND($D67*M67,0)</f>
        <v>104942485</v>
      </c>
      <c r="O67" s="160" t="str">
        <f t="shared" ref="O67:O68" si="265">+IF(M67&lt;=$E67,"OK","NO OK")</f>
        <v>OK</v>
      </c>
      <c r="P67" s="159">
        <v>2998</v>
      </c>
      <c r="Q67" s="159">
        <f t="shared" ref="Q67:Q68" si="266">ROUND($D67*P67,0)</f>
        <v>103560753</v>
      </c>
      <c r="R67" s="160" t="str">
        <f t="shared" ref="R67:R68" si="267">+IF(P67&lt;=$E67,"OK","NO OK")</f>
        <v>OK</v>
      </c>
      <c r="S67" s="159">
        <v>3004</v>
      </c>
      <c r="T67" s="159">
        <f t="shared" ref="T67:T68" si="268">ROUND($D67*S67,0)</f>
        <v>103768013</v>
      </c>
      <c r="U67" s="160" t="str">
        <f t="shared" ref="U67:U68" si="269">+IF(S67&lt;=$E67,"OK","NO OK")</f>
        <v>OK</v>
      </c>
      <c r="V67" s="159">
        <v>3012</v>
      </c>
      <c r="W67" s="159">
        <f t="shared" ref="W67:W68" si="270">ROUND($D67*V67,0)</f>
        <v>104044359</v>
      </c>
      <c r="X67" s="160" t="str">
        <f t="shared" ref="X67:X68" si="271">+IF(V67&lt;=$E67,"OK","NO OK")</f>
        <v>OK</v>
      </c>
      <c r="Y67" s="159">
        <v>3038</v>
      </c>
      <c r="Z67" s="159">
        <f t="shared" ref="Z67:Z68" si="272">ROUND($D67*Y67,0)</f>
        <v>104942485</v>
      </c>
      <c r="AA67" s="160" t="str">
        <f t="shared" ref="AA67:AA68" si="273">+IF(Y67&lt;=$E67,"OK","NO OK")</f>
        <v>OK</v>
      </c>
      <c r="AB67" s="159">
        <v>3007</v>
      </c>
      <c r="AC67" s="159">
        <f t="shared" ref="AC67:AC68" si="274">ROUND($D67*AB67,0)</f>
        <v>103871643</v>
      </c>
      <c r="AD67" s="160" t="str">
        <f t="shared" ref="AD67:AD68" si="275">+IF(AB67&lt;=$E67,"OK","NO OK")</f>
        <v>OK</v>
      </c>
      <c r="AE67" s="159">
        <v>2932</v>
      </c>
      <c r="AF67" s="159">
        <f t="shared" ref="AF67:AF68" si="276">ROUND($D67*AE67,0)</f>
        <v>101280897</v>
      </c>
      <c r="AG67" s="160" t="str">
        <f t="shared" ref="AG67:AG68" si="277">+IF(AE67&lt;=$E67,"OK","NO OK")</f>
        <v>OK</v>
      </c>
      <c r="AH67" s="159">
        <v>3004</v>
      </c>
      <c r="AI67" s="159">
        <f t="shared" ref="AI67:AI68" si="278">ROUND($D67*AH67,0)</f>
        <v>103768013</v>
      </c>
      <c r="AJ67" s="160" t="str">
        <f t="shared" ref="AJ67:AJ68" si="279">+IF(AH67&lt;=$E67,"OK","NO OK")</f>
        <v>OK</v>
      </c>
      <c r="AK67" s="159">
        <v>3011</v>
      </c>
      <c r="AL67" s="159">
        <f t="shared" ref="AL67:AL68" si="280">ROUND($D67*AK67,0)</f>
        <v>104009816</v>
      </c>
      <c r="AM67" s="160" t="str">
        <f t="shared" ref="AM67:AM68" si="281">+IF(AK67&lt;=$E67,"OK","NO OK")</f>
        <v>OK</v>
      </c>
      <c r="AN67" s="159">
        <v>2998</v>
      </c>
      <c r="AO67" s="159">
        <f t="shared" ref="AO67:AO68" si="282">ROUND($D67*AN67,0)</f>
        <v>103560753</v>
      </c>
      <c r="AP67" s="160" t="str">
        <f t="shared" ref="AP67:AP68" si="283">+IF(AN67&lt;=$E67,"OK","NO OK")</f>
        <v>OK</v>
      </c>
      <c r="AQ67" s="159">
        <v>3016</v>
      </c>
      <c r="AR67" s="159">
        <f t="shared" ref="AR67:AR68" si="284">ROUND($D67*AQ67,0)</f>
        <v>104182532</v>
      </c>
      <c r="AS67" s="160" t="str">
        <f t="shared" ref="AS67:AS68" si="285">+IF(AQ67&lt;=$E67,"OK","NO OK")</f>
        <v>OK</v>
      </c>
      <c r="AT67" s="159">
        <v>3015</v>
      </c>
      <c r="AU67" s="159">
        <f t="shared" ref="AU67:AU68" si="286">ROUND($D67*AT67,0)</f>
        <v>104147989</v>
      </c>
      <c r="AV67" s="160" t="str">
        <f t="shared" ref="AV67:AV68" si="287">+IF(AT67&lt;=$E67,"OK","NO OK")</f>
        <v>OK</v>
      </c>
      <c r="AW67" s="159">
        <v>3000</v>
      </c>
      <c r="AX67" s="159">
        <f t="shared" ref="AX67:AX68" si="288">ROUND($D67*AW67,0)</f>
        <v>103629840</v>
      </c>
      <c r="AY67" s="160" t="str">
        <f t="shared" ref="AY67:AY68" si="289">+IF(AW67&lt;=$E67,"OK","NO OK")</f>
        <v>OK</v>
      </c>
      <c r="AZ67" s="159">
        <v>3038</v>
      </c>
      <c r="BA67" s="159">
        <f t="shared" ref="BA67:BA68" si="290">ROUND($D67*AZ67,0)</f>
        <v>104942485</v>
      </c>
      <c r="BB67" s="160" t="str">
        <f t="shared" ref="BB67:BB68" si="291">+IF(AZ67&lt;=$E67,"OK","NO OK")</f>
        <v>OK</v>
      </c>
    </row>
    <row r="68" spans="1:54" x14ac:dyDescent="0.2">
      <c r="A68" s="155">
        <v>9.02</v>
      </c>
      <c r="B68" s="162" t="s">
        <v>222</v>
      </c>
      <c r="C68" s="157" t="s">
        <v>173</v>
      </c>
      <c r="D68" s="158">
        <v>157.18</v>
      </c>
      <c r="E68" s="159">
        <v>673978</v>
      </c>
      <c r="F68" s="159">
        <f>ROUND(D68*E68,0)</f>
        <v>105935862</v>
      </c>
      <c r="G68" s="159">
        <v>668586</v>
      </c>
      <c r="H68" s="159">
        <f t="shared" si="260"/>
        <v>105088347</v>
      </c>
      <c r="I68" s="160" t="str">
        <f t="shared" si="261"/>
        <v>OK</v>
      </c>
      <c r="J68" s="159">
        <v>662692</v>
      </c>
      <c r="K68" s="159">
        <f t="shared" si="262"/>
        <v>104161929</v>
      </c>
      <c r="L68" s="160" t="str">
        <f t="shared" si="263"/>
        <v>OK</v>
      </c>
      <c r="M68" s="159">
        <v>673978</v>
      </c>
      <c r="N68" s="159">
        <f t="shared" si="264"/>
        <v>105935862</v>
      </c>
      <c r="O68" s="160" t="str">
        <f t="shared" si="265"/>
        <v>OK</v>
      </c>
      <c r="P68" s="159">
        <v>665048</v>
      </c>
      <c r="Q68" s="159">
        <f t="shared" si="266"/>
        <v>104532245</v>
      </c>
      <c r="R68" s="160" t="str">
        <f t="shared" si="267"/>
        <v>OK</v>
      </c>
      <c r="S68" s="159">
        <v>666362</v>
      </c>
      <c r="T68" s="159">
        <f t="shared" si="268"/>
        <v>104738779</v>
      </c>
      <c r="U68" s="160" t="str">
        <f t="shared" si="269"/>
        <v>OK</v>
      </c>
      <c r="V68" s="159">
        <v>668317</v>
      </c>
      <c r="W68" s="159">
        <f t="shared" si="270"/>
        <v>105046066</v>
      </c>
      <c r="X68" s="160" t="str">
        <f t="shared" si="271"/>
        <v>OK</v>
      </c>
      <c r="Y68" s="159">
        <v>673978</v>
      </c>
      <c r="Z68" s="159">
        <f t="shared" si="272"/>
        <v>105935862</v>
      </c>
      <c r="AA68" s="160" t="str">
        <f t="shared" si="273"/>
        <v>OK</v>
      </c>
      <c r="AB68" s="159">
        <v>667180</v>
      </c>
      <c r="AC68" s="159">
        <f t="shared" si="274"/>
        <v>104867352</v>
      </c>
      <c r="AD68" s="160" t="str">
        <f t="shared" si="275"/>
        <v>OK</v>
      </c>
      <c r="AE68" s="159">
        <v>650389</v>
      </c>
      <c r="AF68" s="159">
        <f t="shared" si="276"/>
        <v>102228143</v>
      </c>
      <c r="AG68" s="160" t="str">
        <f t="shared" si="277"/>
        <v>OK</v>
      </c>
      <c r="AH68" s="159">
        <v>666497</v>
      </c>
      <c r="AI68" s="159">
        <f t="shared" si="278"/>
        <v>104759998</v>
      </c>
      <c r="AJ68" s="160" t="str">
        <f t="shared" si="279"/>
        <v>OK</v>
      </c>
      <c r="AK68" s="159">
        <v>667912</v>
      </c>
      <c r="AL68" s="159">
        <f t="shared" si="280"/>
        <v>104982408</v>
      </c>
      <c r="AM68" s="160" t="str">
        <f t="shared" si="281"/>
        <v>OK</v>
      </c>
      <c r="AN68" s="159">
        <v>665078</v>
      </c>
      <c r="AO68" s="159">
        <f t="shared" si="282"/>
        <v>104536960</v>
      </c>
      <c r="AP68" s="160" t="str">
        <f t="shared" si="283"/>
        <v>OK</v>
      </c>
      <c r="AQ68" s="159">
        <v>669049</v>
      </c>
      <c r="AR68" s="159">
        <f t="shared" si="284"/>
        <v>105161122</v>
      </c>
      <c r="AS68" s="160" t="str">
        <f t="shared" si="285"/>
        <v>OK</v>
      </c>
      <c r="AT68" s="159">
        <v>668788</v>
      </c>
      <c r="AU68" s="159">
        <f t="shared" si="286"/>
        <v>105120098</v>
      </c>
      <c r="AV68" s="160" t="str">
        <f t="shared" si="287"/>
        <v>OK</v>
      </c>
      <c r="AW68" s="159">
        <v>660500</v>
      </c>
      <c r="AX68" s="159">
        <f t="shared" si="288"/>
        <v>103817390</v>
      </c>
      <c r="AY68" s="160" t="str">
        <f t="shared" si="289"/>
        <v>OK</v>
      </c>
      <c r="AZ68" s="159">
        <v>673978</v>
      </c>
      <c r="BA68" s="159">
        <f t="shared" si="290"/>
        <v>105935862</v>
      </c>
      <c r="BB68" s="160" t="str">
        <f t="shared" si="291"/>
        <v>OK</v>
      </c>
    </row>
    <row r="69" spans="1:54" x14ac:dyDescent="0.2">
      <c r="A69" s="155"/>
      <c r="B69" s="164" t="s">
        <v>176</v>
      </c>
      <c r="C69" s="157"/>
      <c r="D69" s="165"/>
      <c r="E69" s="165"/>
      <c r="F69" s="167">
        <f>SUM(F67:F68)</f>
        <v>210878347</v>
      </c>
      <c r="G69" s="165"/>
      <c r="H69" s="167">
        <f>SUM(H67:H68)</f>
        <v>209201793</v>
      </c>
      <c r="I69" s="165"/>
      <c r="J69" s="165"/>
      <c r="K69" s="167">
        <f>SUM(K67:K68)</f>
        <v>209104414</v>
      </c>
      <c r="L69" s="165"/>
      <c r="M69" s="165"/>
      <c r="N69" s="167">
        <f>SUM(N67:N68)</f>
        <v>210878347</v>
      </c>
      <c r="O69" s="165"/>
      <c r="P69" s="165">
        <v>0</v>
      </c>
      <c r="Q69" s="167">
        <f>SUM(Q67:Q68)</f>
        <v>208092998</v>
      </c>
      <c r="R69" s="165"/>
      <c r="S69" s="165">
        <v>0</v>
      </c>
      <c r="T69" s="167">
        <f>SUM(T67:T68)</f>
        <v>208506792</v>
      </c>
      <c r="U69" s="165"/>
      <c r="V69" s="165"/>
      <c r="W69" s="167">
        <f>SUM(W67:W68)</f>
        <v>209090425</v>
      </c>
      <c r="X69" s="165"/>
      <c r="Y69" s="165"/>
      <c r="Z69" s="167">
        <f>SUM(Z67:Z68)</f>
        <v>210878347</v>
      </c>
      <c r="AA69" s="165"/>
      <c r="AB69" s="165"/>
      <c r="AC69" s="167">
        <f>SUM(AC67:AC68)</f>
        <v>208738995</v>
      </c>
      <c r="AD69" s="165"/>
      <c r="AE69" s="165"/>
      <c r="AF69" s="167">
        <f>SUM(AF67:AF68)</f>
        <v>203509040</v>
      </c>
      <c r="AG69" s="165"/>
      <c r="AH69" s="165"/>
      <c r="AI69" s="167">
        <f>SUM(AI67:AI68)</f>
        <v>208528011</v>
      </c>
      <c r="AJ69" s="165"/>
      <c r="AK69" s="165">
        <v>0</v>
      </c>
      <c r="AL69" s="167">
        <f>SUM(AL67:AL68)</f>
        <v>208992224</v>
      </c>
      <c r="AM69" s="165"/>
      <c r="AN69" s="165"/>
      <c r="AO69" s="167">
        <f>SUM(AO67:AO68)</f>
        <v>208097713</v>
      </c>
      <c r="AP69" s="165"/>
      <c r="AQ69" s="165">
        <v>0</v>
      </c>
      <c r="AR69" s="167">
        <f>SUM(AR67:AR68)</f>
        <v>209343654</v>
      </c>
      <c r="AS69" s="165"/>
      <c r="AT69" s="165"/>
      <c r="AU69" s="167">
        <f>SUM(AU67:AU68)</f>
        <v>209268087</v>
      </c>
      <c r="AV69" s="165"/>
      <c r="AW69" s="165"/>
      <c r="AX69" s="167">
        <f>SUM(AX67:AX68)</f>
        <v>207447230</v>
      </c>
      <c r="AY69" s="165"/>
      <c r="AZ69" s="165"/>
      <c r="BA69" s="167">
        <f>SUM(BA67:BA68)</f>
        <v>210878347</v>
      </c>
      <c r="BB69" s="165"/>
    </row>
    <row r="70" spans="1:54" s="148" customFormat="1" x14ac:dyDescent="0.2">
      <c r="A70" s="169">
        <v>10</v>
      </c>
      <c r="B70" s="170" t="s">
        <v>223</v>
      </c>
      <c r="C70" s="171"/>
      <c r="D70" s="172"/>
      <c r="E70" s="172"/>
      <c r="F70" s="172"/>
      <c r="G70" s="172"/>
      <c r="H70" s="172"/>
      <c r="I70" s="172"/>
      <c r="J70" s="172"/>
      <c r="K70" s="172"/>
      <c r="L70" s="172"/>
      <c r="M70" s="172"/>
      <c r="N70" s="172"/>
      <c r="O70" s="172"/>
      <c r="P70" s="172">
        <v>0</v>
      </c>
      <c r="Q70" s="172"/>
      <c r="R70" s="172"/>
      <c r="S70" s="172">
        <v>0</v>
      </c>
      <c r="T70" s="172"/>
      <c r="U70" s="172"/>
      <c r="V70" s="172"/>
      <c r="W70" s="172"/>
      <c r="X70" s="172"/>
      <c r="Y70" s="172"/>
      <c r="Z70" s="172"/>
      <c r="AA70" s="172"/>
      <c r="AB70" s="172"/>
      <c r="AC70" s="172"/>
      <c r="AD70" s="172"/>
      <c r="AE70" s="172"/>
      <c r="AF70" s="172"/>
      <c r="AG70" s="172"/>
      <c r="AH70" s="172"/>
      <c r="AI70" s="172"/>
      <c r="AJ70" s="172"/>
      <c r="AK70" s="172">
        <v>0</v>
      </c>
      <c r="AL70" s="172"/>
      <c r="AM70" s="172"/>
      <c r="AN70" s="172"/>
      <c r="AO70" s="172"/>
      <c r="AP70" s="172"/>
      <c r="AQ70" s="172">
        <v>0</v>
      </c>
      <c r="AR70" s="172"/>
      <c r="AS70" s="172"/>
      <c r="AT70" s="172"/>
      <c r="AU70" s="172"/>
      <c r="AV70" s="172"/>
      <c r="AW70" s="172"/>
      <c r="AX70" s="172"/>
      <c r="AY70" s="172"/>
      <c r="AZ70" s="172"/>
      <c r="BA70" s="172"/>
      <c r="BB70" s="172"/>
    </row>
    <row r="71" spans="1:54" x14ac:dyDescent="0.2">
      <c r="A71" s="155">
        <v>10.01</v>
      </c>
      <c r="B71" s="162" t="s">
        <v>224</v>
      </c>
      <c r="C71" s="157" t="s">
        <v>211</v>
      </c>
      <c r="D71" s="158">
        <v>55168.98</v>
      </c>
      <c r="E71" s="159">
        <v>3038</v>
      </c>
      <c r="F71" s="159">
        <f>ROUND(D71*E71,0)</f>
        <v>167603361</v>
      </c>
      <c r="G71" s="159">
        <v>3014</v>
      </c>
      <c r="H71" s="159">
        <f t="shared" ref="H71:H72" si="292">ROUND($D71*G71,0)</f>
        <v>166279306</v>
      </c>
      <c r="I71" s="160" t="str">
        <f t="shared" ref="I71:I72" si="293">+IF(G71&lt;=$E71,"OK","NO OK")</f>
        <v>OK</v>
      </c>
      <c r="J71" s="159">
        <v>3038</v>
      </c>
      <c r="K71" s="159">
        <f t="shared" ref="K71:K72" si="294">ROUND($D71*J71,0)</f>
        <v>167603361</v>
      </c>
      <c r="L71" s="160" t="str">
        <f t="shared" ref="L71:L72" si="295">+IF(J71&lt;=$E71,"OK","NO OK")</f>
        <v>OK</v>
      </c>
      <c r="M71" s="159">
        <v>3038</v>
      </c>
      <c r="N71" s="159">
        <f t="shared" ref="N71:N72" si="296">ROUND($D71*M71,0)</f>
        <v>167603361</v>
      </c>
      <c r="O71" s="160" t="str">
        <f t="shared" ref="O71:O72" si="297">+IF(M71&lt;=$E71,"OK","NO OK")</f>
        <v>OK</v>
      </c>
      <c r="P71" s="159">
        <v>2998</v>
      </c>
      <c r="Q71" s="159">
        <f t="shared" ref="Q71:Q72" si="298">ROUND($D71*P71,0)</f>
        <v>165396602</v>
      </c>
      <c r="R71" s="160" t="str">
        <f t="shared" ref="R71:R72" si="299">+IF(P71&lt;=$E71,"OK","NO OK")</f>
        <v>OK</v>
      </c>
      <c r="S71" s="159">
        <v>3004</v>
      </c>
      <c r="T71" s="159">
        <f t="shared" ref="T71:T72" si="300">ROUND($D71*S71,0)</f>
        <v>165727616</v>
      </c>
      <c r="U71" s="160" t="str">
        <f t="shared" ref="U71:U72" si="301">+IF(S71&lt;=$E71,"OK","NO OK")</f>
        <v>OK</v>
      </c>
      <c r="V71" s="159">
        <v>3012</v>
      </c>
      <c r="W71" s="159">
        <f t="shared" ref="W71:W72" si="302">ROUND($D71*V71,0)</f>
        <v>166168968</v>
      </c>
      <c r="X71" s="160" t="str">
        <f t="shared" ref="X71:X72" si="303">+IF(V71&lt;=$E71,"OK","NO OK")</f>
        <v>OK</v>
      </c>
      <c r="Y71" s="159">
        <v>3038</v>
      </c>
      <c r="Z71" s="159">
        <f t="shared" ref="Z71:Z72" si="304">ROUND($D71*Y71,0)</f>
        <v>167603361</v>
      </c>
      <c r="AA71" s="160" t="str">
        <f t="shared" ref="AA71:AA72" si="305">+IF(Y71&lt;=$E71,"OK","NO OK")</f>
        <v>OK</v>
      </c>
      <c r="AB71" s="159">
        <v>3007</v>
      </c>
      <c r="AC71" s="159">
        <f t="shared" ref="AC71:AC72" si="306">ROUND($D71*AB71,0)</f>
        <v>165893123</v>
      </c>
      <c r="AD71" s="160" t="str">
        <f t="shared" ref="AD71:AD72" si="307">+IF(AB71&lt;=$E71,"OK","NO OK")</f>
        <v>OK</v>
      </c>
      <c r="AE71" s="159">
        <v>2932</v>
      </c>
      <c r="AF71" s="159">
        <f t="shared" ref="AF71:AF72" si="308">ROUND($D71*AE71,0)</f>
        <v>161755449</v>
      </c>
      <c r="AG71" s="160" t="str">
        <f t="shared" ref="AG71:AG72" si="309">+IF(AE71&lt;=$E71,"OK","NO OK")</f>
        <v>OK</v>
      </c>
      <c r="AH71" s="159">
        <v>3004</v>
      </c>
      <c r="AI71" s="159">
        <f t="shared" ref="AI71:AI72" si="310">ROUND($D71*AH71,0)</f>
        <v>165727616</v>
      </c>
      <c r="AJ71" s="160" t="str">
        <f t="shared" ref="AJ71:AJ72" si="311">+IF(AH71&lt;=$E71,"OK","NO OK")</f>
        <v>OK</v>
      </c>
      <c r="AK71" s="159">
        <v>3011</v>
      </c>
      <c r="AL71" s="159">
        <f t="shared" ref="AL71:AL72" si="312">ROUND($D71*AK71,0)</f>
        <v>166113799</v>
      </c>
      <c r="AM71" s="160" t="str">
        <f t="shared" ref="AM71:AM72" si="313">+IF(AK71&lt;=$E71,"OK","NO OK")</f>
        <v>OK</v>
      </c>
      <c r="AN71" s="159">
        <v>2998</v>
      </c>
      <c r="AO71" s="159">
        <f t="shared" ref="AO71:AO72" si="314">ROUND($D71*AN71,0)</f>
        <v>165396602</v>
      </c>
      <c r="AP71" s="160" t="str">
        <f t="shared" ref="AP71:AP72" si="315">+IF(AN71&lt;=$E71,"OK","NO OK")</f>
        <v>OK</v>
      </c>
      <c r="AQ71" s="159">
        <v>3016</v>
      </c>
      <c r="AR71" s="159">
        <f t="shared" ref="AR71:AR72" si="316">ROUND($D71*AQ71,0)</f>
        <v>166389644</v>
      </c>
      <c r="AS71" s="160" t="str">
        <f t="shared" ref="AS71:AS72" si="317">+IF(AQ71&lt;=$E71,"OK","NO OK")</f>
        <v>OK</v>
      </c>
      <c r="AT71" s="159">
        <v>3015</v>
      </c>
      <c r="AU71" s="159">
        <f t="shared" ref="AU71:AU72" si="318">ROUND($D71*AT71,0)</f>
        <v>166334475</v>
      </c>
      <c r="AV71" s="160" t="str">
        <f t="shared" ref="AV71:AV72" si="319">+IF(AT71&lt;=$E71,"OK","NO OK")</f>
        <v>OK</v>
      </c>
      <c r="AW71" s="159">
        <v>3000</v>
      </c>
      <c r="AX71" s="159">
        <f t="shared" ref="AX71:AX72" si="320">ROUND($D71*AW71,0)</f>
        <v>165506940</v>
      </c>
      <c r="AY71" s="160" t="str">
        <f t="shared" ref="AY71:AY72" si="321">+IF(AW71&lt;=$E71,"OK","NO OK")</f>
        <v>OK</v>
      </c>
      <c r="AZ71" s="159">
        <v>3038</v>
      </c>
      <c r="BA71" s="159">
        <f t="shared" ref="BA71:BA72" si="322">ROUND($D71*AZ71,0)</f>
        <v>167603361</v>
      </c>
      <c r="BB71" s="160" t="str">
        <f t="shared" ref="BB71:BB72" si="323">+IF(AZ71&lt;=$E71,"OK","NO OK")</f>
        <v>OK</v>
      </c>
    </row>
    <row r="72" spans="1:54" x14ac:dyDescent="0.2">
      <c r="A72" s="155">
        <v>10.02</v>
      </c>
      <c r="B72" s="162" t="s">
        <v>225</v>
      </c>
      <c r="C72" s="157" t="s">
        <v>168</v>
      </c>
      <c r="D72" s="158">
        <v>2568.7800000000002</v>
      </c>
      <c r="E72" s="159">
        <v>126352</v>
      </c>
      <c r="F72" s="159">
        <f>ROUND(D72*E72,0)</f>
        <v>324570491</v>
      </c>
      <c r="G72" s="159">
        <v>125341</v>
      </c>
      <c r="H72" s="159">
        <f t="shared" si="292"/>
        <v>321973454</v>
      </c>
      <c r="I72" s="160" t="str">
        <f t="shared" si="293"/>
        <v>OK</v>
      </c>
      <c r="J72" s="159">
        <v>124236</v>
      </c>
      <c r="K72" s="159">
        <f t="shared" si="294"/>
        <v>319134952</v>
      </c>
      <c r="L72" s="160" t="str">
        <f t="shared" si="295"/>
        <v>OK</v>
      </c>
      <c r="M72" s="159">
        <v>126352</v>
      </c>
      <c r="N72" s="159">
        <f t="shared" si="296"/>
        <v>324570491</v>
      </c>
      <c r="O72" s="160" t="str">
        <f t="shared" si="297"/>
        <v>OK</v>
      </c>
      <c r="P72" s="159">
        <v>124678</v>
      </c>
      <c r="Q72" s="159">
        <f t="shared" si="298"/>
        <v>320270353</v>
      </c>
      <c r="R72" s="160" t="str">
        <f t="shared" si="299"/>
        <v>OK</v>
      </c>
      <c r="S72" s="159">
        <v>124924</v>
      </c>
      <c r="T72" s="159">
        <f t="shared" si="300"/>
        <v>320902273</v>
      </c>
      <c r="U72" s="160" t="str">
        <f t="shared" si="301"/>
        <v>OK</v>
      </c>
      <c r="V72" s="159">
        <v>125291</v>
      </c>
      <c r="W72" s="159">
        <f t="shared" si="302"/>
        <v>321845015</v>
      </c>
      <c r="X72" s="160" t="str">
        <f t="shared" si="303"/>
        <v>OK</v>
      </c>
      <c r="Y72" s="159">
        <v>126352</v>
      </c>
      <c r="Z72" s="159">
        <f t="shared" si="304"/>
        <v>324570491</v>
      </c>
      <c r="AA72" s="160" t="str">
        <f t="shared" si="305"/>
        <v>OK</v>
      </c>
      <c r="AB72" s="159">
        <v>125077</v>
      </c>
      <c r="AC72" s="159">
        <f t="shared" si="306"/>
        <v>321295296</v>
      </c>
      <c r="AD72" s="160" t="str">
        <f t="shared" si="307"/>
        <v>OK</v>
      </c>
      <c r="AE72" s="159">
        <v>121930</v>
      </c>
      <c r="AF72" s="159">
        <f t="shared" si="308"/>
        <v>313211345</v>
      </c>
      <c r="AG72" s="160" t="str">
        <f t="shared" si="309"/>
        <v>OK</v>
      </c>
      <c r="AH72" s="159">
        <v>124949</v>
      </c>
      <c r="AI72" s="159">
        <f t="shared" si="310"/>
        <v>320966492</v>
      </c>
      <c r="AJ72" s="160" t="str">
        <f t="shared" si="311"/>
        <v>OK</v>
      </c>
      <c r="AK72" s="159">
        <v>125215</v>
      </c>
      <c r="AL72" s="159">
        <f t="shared" si="312"/>
        <v>321649788</v>
      </c>
      <c r="AM72" s="160" t="str">
        <f t="shared" si="313"/>
        <v>OK</v>
      </c>
      <c r="AN72" s="159">
        <v>124683</v>
      </c>
      <c r="AO72" s="159">
        <f t="shared" si="314"/>
        <v>320283197</v>
      </c>
      <c r="AP72" s="160" t="str">
        <f t="shared" si="315"/>
        <v>OK</v>
      </c>
      <c r="AQ72" s="159">
        <v>125428</v>
      </c>
      <c r="AR72" s="159">
        <f t="shared" si="316"/>
        <v>322196938</v>
      </c>
      <c r="AS72" s="160" t="str">
        <f t="shared" si="317"/>
        <v>OK</v>
      </c>
      <c r="AT72" s="159">
        <v>125379</v>
      </c>
      <c r="AU72" s="159">
        <f t="shared" si="318"/>
        <v>322071068</v>
      </c>
      <c r="AV72" s="160" t="str">
        <f t="shared" si="319"/>
        <v>OK</v>
      </c>
      <c r="AW72" s="159">
        <v>123850</v>
      </c>
      <c r="AX72" s="159">
        <f t="shared" si="320"/>
        <v>318143403</v>
      </c>
      <c r="AY72" s="160" t="str">
        <f t="shared" si="321"/>
        <v>OK</v>
      </c>
      <c r="AZ72" s="159">
        <v>126352</v>
      </c>
      <c r="BA72" s="159">
        <f t="shared" si="322"/>
        <v>324570491</v>
      </c>
      <c r="BB72" s="160" t="str">
        <f t="shared" si="323"/>
        <v>OK</v>
      </c>
    </row>
    <row r="73" spans="1:54" x14ac:dyDescent="0.2">
      <c r="A73" s="155"/>
      <c r="B73" s="164" t="s">
        <v>176</v>
      </c>
      <c r="C73" s="157"/>
      <c r="D73" s="165"/>
      <c r="E73" s="165"/>
      <c r="F73" s="167">
        <f>SUM(F71:F72)</f>
        <v>492173852</v>
      </c>
      <c r="G73" s="165"/>
      <c r="H73" s="167">
        <f>SUM(H71:H72)</f>
        <v>488252760</v>
      </c>
      <c r="I73" s="165"/>
      <c r="J73" s="165"/>
      <c r="K73" s="167">
        <f>SUM(K71:K72)</f>
        <v>486738313</v>
      </c>
      <c r="L73" s="165"/>
      <c r="M73" s="165"/>
      <c r="N73" s="167">
        <f>SUM(N71:N72)</f>
        <v>492173852</v>
      </c>
      <c r="O73" s="165"/>
      <c r="P73" s="165">
        <v>0</v>
      </c>
      <c r="Q73" s="167">
        <f>SUM(Q71:Q72)</f>
        <v>485666955</v>
      </c>
      <c r="R73" s="165"/>
      <c r="S73" s="165">
        <v>0</v>
      </c>
      <c r="T73" s="167">
        <f>SUM(T71:T72)</f>
        <v>486629889</v>
      </c>
      <c r="U73" s="165"/>
      <c r="V73" s="165"/>
      <c r="W73" s="167">
        <f>SUM(W71:W72)</f>
        <v>488013983</v>
      </c>
      <c r="X73" s="165"/>
      <c r="Y73" s="165"/>
      <c r="Z73" s="167">
        <f>SUM(Z71:Z72)</f>
        <v>492173852</v>
      </c>
      <c r="AA73" s="165"/>
      <c r="AB73" s="165"/>
      <c r="AC73" s="167">
        <f>SUM(AC71:AC72)</f>
        <v>487188419</v>
      </c>
      <c r="AD73" s="165"/>
      <c r="AE73" s="165"/>
      <c r="AF73" s="167">
        <f>SUM(AF71:AF72)</f>
        <v>474966794</v>
      </c>
      <c r="AG73" s="165"/>
      <c r="AH73" s="165"/>
      <c r="AI73" s="167">
        <f>SUM(AI71:AI72)</f>
        <v>486694108</v>
      </c>
      <c r="AJ73" s="165"/>
      <c r="AK73" s="165">
        <v>0</v>
      </c>
      <c r="AL73" s="167">
        <f>SUM(AL71:AL72)</f>
        <v>487763587</v>
      </c>
      <c r="AM73" s="165"/>
      <c r="AN73" s="165"/>
      <c r="AO73" s="167">
        <f>SUM(AO71:AO72)</f>
        <v>485679799</v>
      </c>
      <c r="AP73" s="165"/>
      <c r="AQ73" s="165">
        <v>0</v>
      </c>
      <c r="AR73" s="167">
        <f>SUM(AR71:AR72)</f>
        <v>488586582</v>
      </c>
      <c r="AS73" s="165"/>
      <c r="AT73" s="165"/>
      <c r="AU73" s="167">
        <f>SUM(AU71:AU72)</f>
        <v>488405543</v>
      </c>
      <c r="AV73" s="165"/>
      <c r="AW73" s="165"/>
      <c r="AX73" s="167">
        <f>SUM(AX71:AX72)</f>
        <v>483650343</v>
      </c>
      <c r="AY73" s="165"/>
      <c r="AZ73" s="165"/>
      <c r="BA73" s="167">
        <f>SUM(BA71:BA72)</f>
        <v>492173852</v>
      </c>
      <c r="BB73" s="165"/>
    </row>
    <row r="74" spans="1:54" s="148" customFormat="1" x14ac:dyDescent="0.2">
      <c r="A74" s="169">
        <v>11</v>
      </c>
      <c r="B74" s="170" t="s">
        <v>226</v>
      </c>
      <c r="C74" s="171"/>
      <c r="D74" s="172"/>
      <c r="E74" s="172"/>
      <c r="F74" s="172"/>
      <c r="G74" s="172"/>
      <c r="H74" s="172"/>
      <c r="I74" s="172"/>
      <c r="J74" s="172"/>
      <c r="K74" s="172"/>
      <c r="L74" s="172"/>
      <c r="M74" s="172"/>
      <c r="N74" s="172"/>
      <c r="O74" s="172"/>
      <c r="P74" s="172">
        <v>0</v>
      </c>
      <c r="Q74" s="172"/>
      <c r="R74" s="172"/>
      <c r="S74" s="172">
        <v>0</v>
      </c>
      <c r="T74" s="172"/>
      <c r="U74" s="172"/>
      <c r="V74" s="172"/>
      <c r="W74" s="172"/>
      <c r="X74" s="172"/>
      <c r="Y74" s="172"/>
      <c r="Z74" s="172"/>
      <c r="AA74" s="172"/>
      <c r="AB74" s="172"/>
      <c r="AC74" s="172"/>
      <c r="AD74" s="172"/>
      <c r="AE74" s="172"/>
      <c r="AF74" s="172"/>
      <c r="AG74" s="172"/>
      <c r="AH74" s="172"/>
      <c r="AI74" s="172"/>
      <c r="AJ74" s="172"/>
      <c r="AK74" s="172">
        <v>0</v>
      </c>
      <c r="AL74" s="172"/>
      <c r="AM74" s="172"/>
      <c r="AN74" s="172"/>
      <c r="AO74" s="172"/>
      <c r="AP74" s="172"/>
      <c r="AQ74" s="172">
        <v>0</v>
      </c>
      <c r="AR74" s="172"/>
      <c r="AS74" s="172"/>
      <c r="AT74" s="172"/>
      <c r="AU74" s="172"/>
      <c r="AV74" s="172"/>
      <c r="AW74" s="172"/>
      <c r="AX74" s="172"/>
      <c r="AY74" s="172"/>
      <c r="AZ74" s="172"/>
      <c r="BA74" s="172"/>
      <c r="BB74" s="172"/>
    </row>
    <row r="75" spans="1:54" x14ac:dyDescent="0.2">
      <c r="A75" s="155">
        <v>11.01</v>
      </c>
      <c r="B75" s="162" t="s">
        <v>227</v>
      </c>
      <c r="C75" s="157" t="s">
        <v>211</v>
      </c>
      <c r="D75" s="158">
        <v>19752.34</v>
      </c>
      <c r="E75" s="159">
        <v>3038</v>
      </c>
      <c r="F75" s="159">
        <f>ROUND(D75*E75,0)</f>
        <v>60007609</v>
      </c>
      <c r="G75" s="159">
        <v>3014</v>
      </c>
      <c r="H75" s="159">
        <f t="shared" ref="H75:H76" si="324">ROUND($D75*G75,0)</f>
        <v>59533553</v>
      </c>
      <c r="I75" s="160" t="str">
        <f t="shared" ref="I75:I76" si="325">+IF(G75&lt;=$E75,"OK","NO OK")</f>
        <v>OK</v>
      </c>
      <c r="J75" s="159">
        <v>3038</v>
      </c>
      <c r="K75" s="159">
        <f t="shared" ref="K75:K76" si="326">ROUND($D75*J75,0)</f>
        <v>60007609</v>
      </c>
      <c r="L75" s="160" t="str">
        <f t="shared" ref="L75:L76" si="327">+IF(J75&lt;=$E75,"OK","NO OK")</f>
        <v>OK</v>
      </c>
      <c r="M75" s="159">
        <v>3038</v>
      </c>
      <c r="N75" s="159">
        <f t="shared" ref="N75:N76" si="328">ROUND($D75*M75,0)</f>
        <v>60007609</v>
      </c>
      <c r="O75" s="160" t="str">
        <f t="shared" ref="O75:O76" si="329">+IF(M75&lt;=$E75,"OK","NO OK")</f>
        <v>OK</v>
      </c>
      <c r="P75" s="159">
        <v>2998</v>
      </c>
      <c r="Q75" s="159">
        <f t="shared" ref="Q75:Q76" si="330">ROUND($D75*P75,0)</f>
        <v>59217515</v>
      </c>
      <c r="R75" s="160" t="str">
        <f t="shared" ref="R75:R76" si="331">+IF(P75&lt;=$E75,"OK","NO OK")</f>
        <v>OK</v>
      </c>
      <c r="S75" s="159">
        <v>3004</v>
      </c>
      <c r="T75" s="159">
        <f t="shared" ref="T75:T76" si="332">ROUND($D75*S75,0)</f>
        <v>59336029</v>
      </c>
      <c r="U75" s="160" t="str">
        <f t="shared" ref="U75:U76" si="333">+IF(S75&lt;=$E75,"OK","NO OK")</f>
        <v>OK</v>
      </c>
      <c r="V75" s="159">
        <v>3012</v>
      </c>
      <c r="W75" s="159">
        <f t="shared" ref="W75:W76" si="334">ROUND($D75*V75,0)</f>
        <v>59494048</v>
      </c>
      <c r="X75" s="160" t="str">
        <f t="shared" ref="X75:X76" si="335">+IF(V75&lt;=$E75,"OK","NO OK")</f>
        <v>OK</v>
      </c>
      <c r="Y75" s="159">
        <v>3038</v>
      </c>
      <c r="Z75" s="159">
        <f t="shared" ref="Z75:Z76" si="336">ROUND($D75*Y75,0)</f>
        <v>60007609</v>
      </c>
      <c r="AA75" s="160" t="str">
        <f t="shared" ref="AA75:AA76" si="337">+IF(Y75&lt;=$E75,"OK","NO OK")</f>
        <v>OK</v>
      </c>
      <c r="AB75" s="159">
        <v>3007</v>
      </c>
      <c r="AC75" s="159">
        <f t="shared" ref="AC75:AC76" si="338">ROUND($D75*AB75,0)</f>
        <v>59395286</v>
      </c>
      <c r="AD75" s="160" t="str">
        <f t="shared" ref="AD75:AD76" si="339">+IF(AB75&lt;=$E75,"OK","NO OK")</f>
        <v>OK</v>
      </c>
      <c r="AE75" s="159">
        <v>2932</v>
      </c>
      <c r="AF75" s="159">
        <f t="shared" ref="AF75:AF76" si="340">ROUND($D75*AE75,0)</f>
        <v>57913861</v>
      </c>
      <c r="AG75" s="160" t="str">
        <f t="shared" ref="AG75:AG76" si="341">+IF(AE75&lt;=$E75,"OK","NO OK")</f>
        <v>OK</v>
      </c>
      <c r="AH75" s="159">
        <v>3004</v>
      </c>
      <c r="AI75" s="159">
        <f t="shared" ref="AI75:AI76" si="342">ROUND($D75*AH75,0)</f>
        <v>59336029</v>
      </c>
      <c r="AJ75" s="160" t="str">
        <f t="shared" ref="AJ75:AJ76" si="343">+IF(AH75&lt;=$E75,"OK","NO OK")</f>
        <v>OK</v>
      </c>
      <c r="AK75" s="159">
        <v>3011</v>
      </c>
      <c r="AL75" s="159">
        <f t="shared" ref="AL75:AL76" si="344">ROUND($D75*AK75,0)</f>
        <v>59474296</v>
      </c>
      <c r="AM75" s="160" t="str">
        <f t="shared" ref="AM75:AM76" si="345">+IF(AK75&lt;=$E75,"OK","NO OK")</f>
        <v>OK</v>
      </c>
      <c r="AN75" s="159">
        <v>2998</v>
      </c>
      <c r="AO75" s="159">
        <f t="shared" ref="AO75:AO76" si="346">ROUND($D75*AN75,0)</f>
        <v>59217515</v>
      </c>
      <c r="AP75" s="160" t="str">
        <f t="shared" ref="AP75:AP76" si="347">+IF(AN75&lt;=$E75,"OK","NO OK")</f>
        <v>OK</v>
      </c>
      <c r="AQ75" s="159">
        <v>3016</v>
      </c>
      <c r="AR75" s="159">
        <f t="shared" ref="AR75:AR76" si="348">ROUND($D75*AQ75,0)</f>
        <v>59573057</v>
      </c>
      <c r="AS75" s="160" t="str">
        <f t="shared" ref="AS75:AS76" si="349">+IF(AQ75&lt;=$E75,"OK","NO OK")</f>
        <v>OK</v>
      </c>
      <c r="AT75" s="159">
        <v>3015</v>
      </c>
      <c r="AU75" s="159">
        <f t="shared" ref="AU75:AU76" si="350">ROUND($D75*AT75,0)</f>
        <v>59553305</v>
      </c>
      <c r="AV75" s="160" t="str">
        <f t="shared" ref="AV75:AV76" si="351">+IF(AT75&lt;=$E75,"OK","NO OK")</f>
        <v>OK</v>
      </c>
      <c r="AW75" s="159">
        <v>3000</v>
      </c>
      <c r="AX75" s="159">
        <f t="shared" ref="AX75:AX76" si="352">ROUND($D75*AW75,0)</f>
        <v>59257020</v>
      </c>
      <c r="AY75" s="160" t="str">
        <f t="shared" ref="AY75:AY76" si="353">+IF(AW75&lt;=$E75,"OK","NO OK")</f>
        <v>OK</v>
      </c>
      <c r="AZ75" s="159">
        <v>3038</v>
      </c>
      <c r="BA75" s="159">
        <f t="shared" ref="BA75:BA76" si="354">ROUND($D75*AZ75,0)</f>
        <v>60007609</v>
      </c>
      <c r="BB75" s="160" t="str">
        <f t="shared" ref="BB75:BB76" si="355">+IF(AZ75&lt;=$E75,"OK","NO OK")</f>
        <v>OK</v>
      </c>
    </row>
    <row r="76" spans="1:54" x14ac:dyDescent="0.2">
      <c r="A76" s="155">
        <v>11.02</v>
      </c>
      <c r="B76" s="162" t="s">
        <v>228</v>
      </c>
      <c r="C76" s="157" t="s">
        <v>168</v>
      </c>
      <c r="D76" s="158">
        <v>889.58</v>
      </c>
      <c r="E76" s="159">
        <v>121780</v>
      </c>
      <c r="F76" s="159">
        <f>ROUND(D76*E76,0)</f>
        <v>108333052</v>
      </c>
      <c r="G76" s="159">
        <v>120806</v>
      </c>
      <c r="H76" s="159">
        <f t="shared" si="324"/>
        <v>107466601</v>
      </c>
      <c r="I76" s="160" t="str">
        <f t="shared" si="325"/>
        <v>OK</v>
      </c>
      <c r="J76" s="159">
        <v>119741</v>
      </c>
      <c r="K76" s="159">
        <f t="shared" si="326"/>
        <v>106519199</v>
      </c>
      <c r="L76" s="160" t="str">
        <f t="shared" si="327"/>
        <v>OK</v>
      </c>
      <c r="M76" s="159">
        <v>121780</v>
      </c>
      <c r="N76" s="159">
        <f t="shared" si="328"/>
        <v>108333052</v>
      </c>
      <c r="O76" s="160" t="str">
        <f t="shared" si="329"/>
        <v>OK</v>
      </c>
      <c r="P76" s="159">
        <v>120166</v>
      </c>
      <c r="Q76" s="159">
        <f t="shared" si="330"/>
        <v>106897270</v>
      </c>
      <c r="R76" s="160" t="str">
        <f t="shared" si="331"/>
        <v>OK</v>
      </c>
      <c r="S76" s="159">
        <v>120404</v>
      </c>
      <c r="T76" s="159">
        <f t="shared" si="332"/>
        <v>107108990</v>
      </c>
      <c r="U76" s="160" t="str">
        <f t="shared" si="333"/>
        <v>OK</v>
      </c>
      <c r="V76" s="159">
        <v>120757</v>
      </c>
      <c r="W76" s="159">
        <f t="shared" si="334"/>
        <v>107423012</v>
      </c>
      <c r="X76" s="160" t="str">
        <f t="shared" si="335"/>
        <v>OK</v>
      </c>
      <c r="Y76" s="159">
        <v>121780</v>
      </c>
      <c r="Z76" s="159">
        <f t="shared" si="336"/>
        <v>108333052</v>
      </c>
      <c r="AA76" s="160" t="str">
        <f t="shared" si="337"/>
        <v>OK</v>
      </c>
      <c r="AB76" s="159">
        <v>120552</v>
      </c>
      <c r="AC76" s="159">
        <f t="shared" si="338"/>
        <v>107240648</v>
      </c>
      <c r="AD76" s="160" t="str">
        <f t="shared" si="339"/>
        <v>OK</v>
      </c>
      <c r="AE76" s="159">
        <v>117518</v>
      </c>
      <c r="AF76" s="159">
        <f t="shared" si="340"/>
        <v>104541662</v>
      </c>
      <c r="AG76" s="160" t="str">
        <f t="shared" si="341"/>
        <v>OK</v>
      </c>
      <c r="AH76" s="159">
        <v>120428</v>
      </c>
      <c r="AI76" s="159">
        <f t="shared" si="342"/>
        <v>107130340</v>
      </c>
      <c r="AJ76" s="160" t="str">
        <f t="shared" si="343"/>
        <v>OK</v>
      </c>
      <c r="AK76" s="159">
        <v>120684</v>
      </c>
      <c r="AL76" s="159">
        <f t="shared" si="344"/>
        <v>107358073</v>
      </c>
      <c r="AM76" s="160" t="str">
        <f t="shared" si="345"/>
        <v>OK</v>
      </c>
      <c r="AN76" s="159">
        <v>120172</v>
      </c>
      <c r="AO76" s="159">
        <f t="shared" si="346"/>
        <v>106902608</v>
      </c>
      <c r="AP76" s="160" t="str">
        <f t="shared" si="347"/>
        <v>OK</v>
      </c>
      <c r="AQ76" s="159">
        <v>120889</v>
      </c>
      <c r="AR76" s="159">
        <f t="shared" si="348"/>
        <v>107540437</v>
      </c>
      <c r="AS76" s="160" t="str">
        <f t="shared" si="349"/>
        <v>OK</v>
      </c>
      <c r="AT76" s="159">
        <v>120842</v>
      </c>
      <c r="AU76" s="159">
        <f t="shared" si="350"/>
        <v>107498626</v>
      </c>
      <c r="AV76" s="160" t="str">
        <f t="shared" si="351"/>
        <v>OK</v>
      </c>
      <c r="AW76" s="159">
        <v>120000</v>
      </c>
      <c r="AX76" s="159">
        <f t="shared" si="352"/>
        <v>106749600</v>
      </c>
      <c r="AY76" s="160" t="str">
        <f t="shared" si="353"/>
        <v>OK</v>
      </c>
      <c r="AZ76" s="159">
        <v>121780</v>
      </c>
      <c r="BA76" s="159">
        <f t="shared" si="354"/>
        <v>108333052</v>
      </c>
      <c r="BB76" s="160" t="str">
        <f t="shared" si="355"/>
        <v>OK</v>
      </c>
    </row>
    <row r="77" spans="1:54" x14ac:dyDescent="0.2">
      <c r="A77" s="155"/>
      <c r="B77" s="164" t="s">
        <v>176</v>
      </c>
      <c r="C77" s="157"/>
      <c r="D77" s="165"/>
      <c r="E77" s="165"/>
      <c r="F77" s="167">
        <f>SUM(F75:F76)</f>
        <v>168340661</v>
      </c>
      <c r="G77" s="165"/>
      <c r="H77" s="167">
        <f>SUM(H75:H76)</f>
        <v>167000154</v>
      </c>
      <c r="I77" s="165"/>
      <c r="J77" s="165"/>
      <c r="K77" s="167">
        <f>SUM(K75:K76)</f>
        <v>166526808</v>
      </c>
      <c r="L77" s="165"/>
      <c r="M77" s="165"/>
      <c r="N77" s="167">
        <f>SUM(N75:N76)</f>
        <v>168340661</v>
      </c>
      <c r="O77" s="165"/>
      <c r="P77" s="165">
        <v>0</v>
      </c>
      <c r="Q77" s="167">
        <f>SUM(Q75:Q76)</f>
        <v>166114785</v>
      </c>
      <c r="R77" s="165"/>
      <c r="S77" s="165">
        <v>0</v>
      </c>
      <c r="T77" s="167">
        <f>SUM(T75:T76)</f>
        <v>166445019</v>
      </c>
      <c r="U77" s="165"/>
      <c r="V77" s="165"/>
      <c r="W77" s="167">
        <f>SUM(W75:W76)</f>
        <v>166917060</v>
      </c>
      <c r="X77" s="165"/>
      <c r="Y77" s="165"/>
      <c r="Z77" s="167">
        <f>SUM(Z75:Z76)</f>
        <v>168340661</v>
      </c>
      <c r="AA77" s="165"/>
      <c r="AB77" s="165"/>
      <c r="AC77" s="167">
        <f>SUM(AC75:AC76)</f>
        <v>166635934</v>
      </c>
      <c r="AD77" s="165"/>
      <c r="AE77" s="165"/>
      <c r="AF77" s="167">
        <f>SUM(AF75:AF76)</f>
        <v>162455523</v>
      </c>
      <c r="AG77" s="165"/>
      <c r="AH77" s="165"/>
      <c r="AI77" s="167">
        <f>SUM(AI75:AI76)</f>
        <v>166466369</v>
      </c>
      <c r="AJ77" s="165"/>
      <c r="AK77" s="165">
        <v>0</v>
      </c>
      <c r="AL77" s="167">
        <f>SUM(AL75:AL76)</f>
        <v>166832369</v>
      </c>
      <c r="AM77" s="165"/>
      <c r="AN77" s="165"/>
      <c r="AO77" s="167">
        <f>SUM(AO75:AO76)</f>
        <v>166120123</v>
      </c>
      <c r="AP77" s="165"/>
      <c r="AQ77" s="165">
        <v>0</v>
      </c>
      <c r="AR77" s="167">
        <f>SUM(AR75:AR76)</f>
        <v>167113494</v>
      </c>
      <c r="AS77" s="165"/>
      <c r="AT77" s="165"/>
      <c r="AU77" s="167">
        <f>SUM(AU75:AU76)</f>
        <v>167051931</v>
      </c>
      <c r="AV77" s="165"/>
      <c r="AW77" s="165"/>
      <c r="AX77" s="167">
        <f>SUM(AX75:AX76)</f>
        <v>166006620</v>
      </c>
      <c r="AY77" s="165"/>
      <c r="AZ77" s="165"/>
      <c r="BA77" s="167">
        <f>SUM(BA75:BA76)</f>
        <v>168340661</v>
      </c>
      <c r="BB77" s="165"/>
    </row>
    <row r="78" spans="1:54" s="148" customFormat="1" x14ac:dyDescent="0.2">
      <c r="A78" s="169">
        <v>12</v>
      </c>
      <c r="B78" s="170" t="s">
        <v>229</v>
      </c>
      <c r="C78" s="171"/>
      <c r="D78" s="172"/>
      <c r="E78" s="172"/>
      <c r="F78" s="172"/>
      <c r="G78" s="172"/>
      <c r="H78" s="172"/>
      <c r="I78" s="172"/>
      <c r="J78" s="172"/>
      <c r="K78" s="172"/>
      <c r="L78" s="172"/>
      <c r="M78" s="172"/>
      <c r="N78" s="172"/>
      <c r="O78" s="172"/>
      <c r="P78" s="172">
        <v>0</v>
      </c>
      <c r="Q78" s="172"/>
      <c r="R78" s="172"/>
      <c r="S78" s="172">
        <v>0</v>
      </c>
      <c r="T78" s="172"/>
      <c r="U78" s="172"/>
      <c r="V78" s="172"/>
      <c r="W78" s="172"/>
      <c r="X78" s="172"/>
      <c r="Y78" s="172"/>
      <c r="Z78" s="172"/>
      <c r="AA78" s="172"/>
      <c r="AB78" s="172"/>
      <c r="AC78" s="172"/>
      <c r="AD78" s="172"/>
      <c r="AE78" s="172"/>
      <c r="AF78" s="172"/>
      <c r="AG78" s="172"/>
      <c r="AH78" s="172"/>
      <c r="AI78" s="172"/>
      <c r="AJ78" s="172"/>
      <c r="AK78" s="172">
        <v>0</v>
      </c>
      <c r="AL78" s="172"/>
      <c r="AM78" s="172"/>
      <c r="AN78" s="172"/>
      <c r="AO78" s="172"/>
      <c r="AP78" s="172"/>
      <c r="AQ78" s="172">
        <v>0</v>
      </c>
      <c r="AR78" s="172"/>
      <c r="AS78" s="172"/>
      <c r="AT78" s="172"/>
      <c r="AU78" s="172"/>
      <c r="AV78" s="172"/>
      <c r="AW78" s="172"/>
      <c r="AX78" s="172"/>
      <c r="AY78" s="172"/>
      <c r="AZ78" s="172"/>
      <c r="BA78" s="172"/>
      <c r="BB78" s="172"/>
    </row>
    <row r="79" spans="1:54" x14ac:dyDescent="0.2">
      <c r="A79" s="155">
        <v>12.01</v>
      </c>
      <c r="B79" s="162" t="s">
        <v>230</v>
      </c>
      <c r="C79" s="157" t="s">
        <v>211</v>
      </c>
      <c r="D79" s="158">
        <v>20047.52</v>
      </c>
      <c r="E79" s="159">
        <v>3038</v>
      </c>
      <c r="F79" s="159">
        <f t="shared" ref="F79:F85" si="356">ROUND(D79*E79,0)</f>
        <v>60904366</v>
      </c>
      <c r="G79" s="159">
        <v>3014</v>
      </c>
      <c r="H79" s="159">
        <f t="shared" ref="H79:H85" si="357">ROUND($D79*G79,0)</f>
        <v>60423225</v>
      </c>
      <c r="I79" s="160" t="str">
        <f t="shared" ref="I79:I85" si="358">+IF(G79&lt;=$E79,"OK","NO OK")</f>
        <v>OK</v>
      </c>
      <c r="J79" s="159">
        <v>3038</v>
      </c>
      <c r="K79" s="159">
        <f t="shared" ref="K79:K85" si="359">ROUND($D79*J79,0)</f>
        <v>60904366</v>
      </c>
      <c r="L79" s="160" t="str">
        <f t="shared" ref="L79:L85" si="360">+IF(J79&lt;=$E79,"OK","NO OK")</f>
        <v>OK</v>
      </c>
      <c r="M79" s="159">
        <v>3038</v>
      </c>
      <c r="N79" s="159">
        <f t="shared" ref="N79:N85" si="361">ROUND($D79*M79,0)</f>
        <v>60904366</v>
      </c>
      <c r="O79" s="160" t="str">
        <f t="shared" ref="O79:O85" si="362">+IF(M79&lt;=$E79,"OK","NO OK")</f>
        <v>OK</v>
      </c>
      <c r="P79" s="159">
        <v>2998</v>
      </c>
      <c r="Q79" s="159">
        <f t="shared" ref="Q79:Q85" si="363">ROUND($D79*P79,0)</f>
        <v>60102465</v>
      </c>
      <c r="R79" s="160" t="str">
        <f t="shared" ref="R79:R85" si="364">+IF(P79&lt;=$E79,"OK","NO OK")</f>
        <v>OK</v>
      </c>
      <c r="S79" s="159">
        <v>3004</v>
      </c>
      <c r="T79" s="159">
        <f t="shared" ref="T79:T85" si="365">ROUND($D79*S79,0)</f>
        <v>60222750</v>
      </c>
      <c r="U79" s="160" t="str">
        <f t="shared" ref="U79:U85" si="366">+IF(S79&lt;=$E79,"OK","NO OK")</f>
        <v>OK</v>
      </c>
      <c r="V79" s="159">
        <v>3012</v>
      </c>
      <c r="W79" s="159">
        <f t="shared" ref="W79:W85" si="367">ROUND($D79*V79,0)</f>
        <v>60383130</v>
      </c>
      <c r="X79" s="160" t="str">
        <f t="shared" ref="X79:X85" si="368">+IF(V79&lt;=$E79,"OK","NO OK")</f>
        <v>OK</v>
      </c>
      <c r="Y79" s="159">
        <v>3038</v>
      </c>
      <c r="Z79" s="159">
        <f t="shared" ref="Z79:Z85" si="369">ROUND($D79*Y79,0)</f>
        <v>60904366</v>
      </c>
      <c r="AA79" s="160" t="str">
        <f t="shared" ref="AA79:AA85" si="370">+IF(Y79&lt;=$E79,"OK","NO OK")</f>
        <v>OK</v>
      </c>
      <c r="AB79" s="159">
        <v>3007</v>
      </c>
      <c r="AC79" s="159">
        <f t="shared" ref="AC79:AC85" si="371">ROUND($D79*AB79,0)</f>
        <v>60282893</v>
      </c>
      <c r="AD79" s="160" t="str">
        <f t="shared" ref="AD79:AD85" si="372">+IF(AB79&lt;=$E79,"OK","NO OK")</f>
        <v>OK</v>
      </c>
      <c r="AE79" s="159">
        <v>2932</v>
      </c>
      <c r="AF79" s="159">
        <f t="shared" ref="AF79:AF85" si="373">ROUND($D79*AE79,0)</f>
        <v>58779329</v>
      </c>
      <c r="AG79" s="160" t="str">
        <f t="shared" ref="AG79:AG85" si="374">+IF(AE79&lt;=$E79,"OK","NO OK")</f>
        <v>OK</v>
      </c>
      <c r="AH79" s="159">
        <v>3004</v>
      </c>
      <c r="AI79" s="159">
        <f t="shared" ref="AI79:AI85" si="375">ROUND($D79*AH79,0)</f>
        <v>60222750</v>
      </c>
      <c r="AJ79" s="160" t="str">
        <f t="shared" ref="AJ79:AJ85" si="376">+IF(AH79&lt;=$E79,"OK","NO OK")</f>
        <v>OK</v>
      </c>
      <c r="AK79" s="159">
        <v>3011</v>
      </c>
      <c r="AL79" s="159">
        <f t="shared" ref="AL79:AL85" si="377">ROUND($D79*AK79,0)</f>
        <v>60363083</v>
      </c>
      <c r="AM79" s="160" t="str">
        <f t="shared" ref="AM79:AM85" si="378">+IF(AK79&lt;=$E79,"OK","NO OK")</f>
        <v>OK</v>
      </c>
      <c r="AN79" s="159">
        <v>2998</v>
      </c>
      <c r="AO79" s="159">
        <f t="shared" ref="AO79:AO85" si="379">ROUND($D79*AN79,0)</f>
        <v>60102465</v>
      </c>
      <c r="AP79" s="160" t="str">
        <f t="shared" ref="AP79:AP85" si="380">+IF(AN79&lt;=$E79,"OK","NO OK")</f>
        <v>OK</v>
      </c>
      <c r="AQ79" s="159">
        <v>3016</v>
      </c>
      <c r="AR79" s="159">
        <f t="shared" ref="AR79:AR85" si="381">ROUND($D79*AQ79,0)</f>
        <v>60463320</v>
      </c>
      <c r="AS79" s="160" t="str">
        <f t="shared" ref="AS79:AS85" si="382">+IF(AQ79&lt;=$E79,"OK","NO OK")</f>
        <v>OK</v>
      </c>
      <c r="AT79" s="159">
        <v>3015</v>
      </c>
      <c r="AU79" s="159">
        <f t="shared" ref="AU79:AU85" si="383">ROUND($D79*AT79,0)</f>
        <v>60443273</v>
      </c>
      <c r="AV79" s="160" t="str">
        <f t="shared" ref="AV79:AV85" si="384">+IF(AT79&lt;=$E79,"OK","NO OK")</f>
        <v>OK</v>
      </c>
      <c r="AW79" s="159">
        <v>3000</v>
      </c>
      <c r="AX79" s="159">
        <f t="shared" ref="AX79:AX85" si="385">ROUND($D79*AW79,0)</f>
        <v>60142560</v>
      </c>
      <c r="AY79" s="160" t="str">
        <f t="shared" ref="AY79:AY85" si="386">+IF(AW79&lt;=$E79,"OK","NO OK")</f>
        <v>OK</v>
      </c>
      <c r="AZ79" s="159">
        <v>3038</v>
      </c>
      <c r="BA79" s="159">
        <f t="shared" ref="BA79:BA85" si="387">ROUND($D79*AZ79,0)</f>
        <v>60904366</v>
      </c>
      <c r="BB79" s="160" t="str">
        <f t="shared" ref="BB79:BB85" si="388">+IF(AZ79&lt;=$E79,"OK","NO OK")</f>
        <v>OK</v>
      </c>
    </row>
    <row r="80" spans="1:54" x14ac:dyDescent="0.2">
      <c r="A80" s="155">
        <v>12.02</v>
      </c>
      <c r="B80" s="162" t="s">
        <v>231</v>
      </c>
      <c r="C80" s="157" t="s">
        <v>173</v>
      </c>
      <c r="D80" s="158">
        <v>163.16</v>
      </c>
      <c r="E80" s="159">
        <v>628700</v>
      </c>
      <c r="F80" s="159">
        <f t="shared" si="356"/>
        <v>102578692</v>
      </c>
      <c r="G80" s="159">
        <v>623670</v>
      </c>
      <c r="H80" s="159">
        <f t="shared" si="357"/>
        <v>101757997</v>
      </c>
      <c r="I80" s="160" t="str">
        <f t="shared" si="358"/>
        <v>OK</v>
      </c>
      <c r="J80" s="159">
        <v>618172</v>
      </c>
      <c r="K80" s="159">
        <f t="shared" si="359"/>
        <v>100860944</v>
      </c>
      <c r="L80" s="160" t="str">
        <f t="shared" si="360"/>
        <v>OK</v>
      </c>
      <c r="M80" s="159">
        <v>628700</v>
      </c>
      <c r="N80" s="159">
        <f t="shared" si="361"/>
        <v>102578692</v>
      </c>
      <c r="O80" s="160" t="str">
        <f t="shared" si="362"/>
        <v>OK</v>
      </c>
      <c r="P80" s="159">
        <v>620370</v>
      </c>
      <c r="Q80" s="159">
        <f t="shared" si="363"/>
        <v>101219569</v>
      </c>
      <c r="R80" s="160" t="str">
        <f t="shared" si="364"/>
        <v>OK</v>
      </c>
      <c r="S80" s="159">
        <v>621596</v>
      </c>
      <c r="T80" s="159">
        <f t="shared" si="365"/>
        <v>101419603</v>
      </c>
      <c r="U80" s="160" t="str">
        <f t="shared" si="366"/>
        <v>OK</v>
      </c>
      <c r="V80" s="159">
        <v>623419</v>
      </c>
      <c r="W80" s="159">
        <f t="shared" si="367"/>
        <v>101717044</v>
      </c>
      <c r="X80" s="160" t="str">
        <f t="shared" si="368"/>
        <v>OK</v>
      </c>
      <c r="Y80" s="159">
        <v>628700</v>
      </c>
      <c r="Z80" s="159">
        <f t="shared" si="369"/>
        <v>102578692</v>
      </c>
      <c r="AA80" s="160" t="str">
        <f t="shared" si="370"/>
        <v>OK</v>
      </c>
      <c r="AB80" s="159">
        <v>622358</v>
      </c>
      <c r="AC80" s="159">
        <f t="shared" si="371"/>
        <v>101543931</v>
      </c>
      <c r="AD80" s="160" t="str">
        <f t="shared" si="372"/>
        <v>OK</v>
      </c>
      <c r="AE80" s="159">
        <v>606696</v>
      </c>
      <c r="AF80" s="159">
        <f t="shared" si="373"/>
        <v>98988519</v>
      </c>
      <c r="AG80" s="160" t="str">
        <f t="shared" si="374"/>
        <v>OK</v>
      </c>
      <c r="AH80" s="159">
        <v>621721</v>
      </c>
      <c r="AI80" s="159">
        <f t="shared" si="375"/>
        <v>101439998</v>
      </c>
      <c r="AJ80" s="160" t="str">
        <f t="shared" si="376"/>
        <v>OK</v>
      </c>
      <c r="AK80" s="159">
        <v>623042</v>
      </c>
      <c r="AL80" s="159">
        <f t="shared" si="377"/>
        <v>101655533</v>
      </c>
      <c r="AM80" s="160" t="str">
        <f t="shared" si="378"/>
        <v>OK</v>
      </c>
      <c r="AN80" s="159">
        <v>620397</v>
      </c>
      <c r="AO80" s="159">
        <f t="shared" si="379"/>
        <v>101223975</v>
      </c>
      <c r="AP80" s="160" t="str">
        <f t="shared" si="380"/>
        <v>OK</v>
      </c>
      <c r="AQ80" s="159">
        <v>624102</v>
      </c>
      <c r="AR80" s="159">
        <f t="shared" si="381"/>
        <v>101828482</v>
      </c>
      <c r="AS80" s="160" t="str">
        <f t="shared" si="382"/>
        <v>OK</v>
      </c>
      <c r="AT80" s="159">
        <v>623859</v>
      </c>
      <c r="AU80" s="159">
        <f t="shared" si="383"/>
        <v>101788834</v>
      </c>
      <c r="AV80" s="160" t="str">
        <f t="shared" si="384"/>
        <v>OK</v>
      </c>
      <c r="AW80" s="159">
        <v>616250</v>
      </c>
      <c r="AX80" s="159">
        <f t="shared" si="385"/>
        <v>100547350</v>
      </c>
      <c r="AY80" s="160" t="str">
        <f t="shared" si="386"/>
        <v>OK</v>
      </c>
      <c r="AZ80" s="159">
        <v>628700</v>
      </c>
      <c r="BA80" s="159">
        <f t="shared" si="387"/>
        <v>102578692</v>
      </c>
      <c r="BB80" s="160" t="str">
        <f t="shared" si="388"/>
        <v>OK</v>
      </c>
    </row>
    <row r="81" spans="1:60" x14ac:dyDescent="0.2">
      <c r="A81" s="155">
        <v>12.03</v>
      </c>
      <c r="B81" s="162" t="s">
        <v>232</v>
      </c>
      <c r="C81" s="157" t="s">
        <v>211</v>
      </c>
      <c r="D81" s="158">
        <v>1652.44</v>
      </c>
      <c r="E81" s="159">
        <v>3038</v>
      </c>
      <c r="F81" s="159">
        <f t="shared" si="356"/>
        <v>5020113</v>
      </c>
      <c r="G81" s="159">
        <v>3014</v>
      </c>
      <c r="H81" s="159">
        <f t="shared" si="357"/>
        <v>4980454</v>
      </c>
      <c r="I81" s="160" t="str">
        <f t="shared" si="358"/>
        <v>OK</v>
      </c>
      <c r="J81" s="159">
        <v>3038</v>
      </c>
      <c r="K81" s="159">
        <f t="shared" si="359"/>
        <v>5020113</v>
      </c>
      <c r="L81" s="160" t="str">
        <f t="shared" si="360"/>
        <v>OK</v>
      </c>
      <c r="M81" s="159">
        <v>3038</v>
      </c>
      <c r="N81" s="159">
        <f t="shared" si="361"/>
        <v>5020113</v>
      </c>
      <c r="O81" s="160" t="str">
        <f t="shared" si="362"/>
        <v>OK</v>
      </c>
      <c r="P81" s="159">
        <v>2998</v>
      </c>
      <c r="Q81" s="159">
        <f t="shared" si="363"/>
        <v>4954015</v>
      </c>
      <c r="R81" s="160" t="str">
        <f t="shared" si="364"/>
        <v>OK</v>
      </c>
      <c r="S81" s="159">
        <v>3004</v>
      </c>
      <c r="T81" s="159">
        <f t="shared" si="365"/>
        <v>4963930</v>
      </c>
      <c r="U81" s="160" t="str">
        <f t="shared" si="366"/>
        <v>OK</v>
      </c>
      <c r="V81" s="159">
        <v>3012</v>
      </c>
      <c r="W81" s="159">
        <f t="shared" si="367"/>
        <v>4977149</v>
      </c>
      <c r="X81" s="160" t="str">
        <f t="shared" si="368"/>
        <v>OK</v>
      </c>
      <c r="Y81" s="159">
        <v>3038</v>
      </c>
      <c r="Z81" s="159">
        <f t="shared" si="369"/>
        <v>5020113</v>
      </c>
      <c r="AA81" s="160" t="str">
        <f t="shared" si="370"/>
        <v>OK</v>
      </c>
      <c r="AB81" s="159">
        <v>3007</v>
      </c>
      <c r="AC81" s="159">
        <f t="shared" si="371"/>
        <v>4968887</v>
      </c>
      <c r="AD81" s="160" t="str">
        <f t="shared" si="372"/>
        <v>OK</v>
      </c>
      <c r="AE81" s="159">
        <v>2932</v>
      </c>
      <c r="AF81" s="159">
        <f t="shared" si="373"/>
        <v>4844954</v>
      </c>
      <c r="AG81" s="160" t="str">
        <f t="shared" si="374"/>
        <v>OK</v>
      </c>
      <c r="AH81" s="159">
        <v>3004</v>
      </c>
      <c r="AI81" s="159">
        <f t="shared" si="375"/>
        <v>4963930</v>
      </c>
      <c r="AJ81" s="160" t="str">
        <f t="shared" si="376"/>
        <v>OK</v>
      </c>
      <c r="AK81" s="159">
        <v>3011</v>
      </c>
      <c r="AL81" s="159">
        <f t="shared" si="377"/>
        <v>4975497</v>
      </c>
      <c r="AM81" s="160" t="str">
        <f t="shared" si="378"/>
        <v>OK</v>
      </c>
      <c r="AN81" s="159">
        <v>2998</v>
      </c>
      <c r="AO81" s="159">
        <f t="shared" si="379"/>
        <v>4954015</v>
      </c>
      <c r="AP81" s="160" t="str">
        <f t="shared" si="380"/>
        <v>OK</v>
      </c>
      <c r="AQ81" s="159">
        <v>3016</v>
      </c>
      <c r="AR81" s="159">
        <f t="shared" si="381"/>
        <v>4983759</v>
      </c>
      <c r="AS81" s="160" t="str">
        <f t="shared" si="382"/>
        <v>OK</v>
      </c>
      <c r="AT81" s="159">
        <v>3015</v>
      </c>
      <c r="AU81" s="159">
        <f t="shared" si="383"/>
        <v>4982107</v>
      </c>
      <c r="AV81" s="160" t="str">
        <f t="shared" si="384"/>
        <v>OK</v>
      </c>
      <c r="AW81" s="159">
        <v>3000</v>
      </c>
      <c r="AX81" s="159">
        <f t="shared" si="385"/>
        <v>4957320</v>
      </c>
      <c r="AY81" s="160" t="str">
        <f t="shared" si="386"/>
        <v>OK</v>
      </c>
      <c r="AZ81" s="159">
        <v>3038</v>
      </c>
      <c r="BA81" s="159">
        <f t="shared" si="387"/>
        <v>5020113</v>
      </c>
      <c r="BB81" s="160" t="str">
        <f t="shared" si="388"/>
        <v>OK</v>
      </c>
    </row>
    <row r="82" spans="1:60" x14ac:dyDescent="0.2">
      <c r="A82" s="155">
        <v>12.04</v>
      </c>
      <c r="B82" s="162" t="s">
        <v>233</v>
      </c>
      <c r="C82" s="157" t="s">
        <v>170</v>
      </c>
      <c r="D82" s="158">
        <v>120</v>
      </c>
      <c r="E82" s="159">
        <v>146234</v>
      </c>
      <c r="F82" s="159">
        <f t="shared" si="356"/>
        <v>17548080</v>
      </c>
      <c r="G82" s="159">
        <v>145064</v>
      </c>
      <c r="H82" s="159">
        <f t="shared" si="357"/>
        <v>17407680</v>
      </c>
      <c r="I82" s="160" t="str">
        <f t="shared" si="358"/>
        <v>OK</v>
      </c>
      <c r="J82" s="159">
        <v>143785</v>
      </c>
      <c r="K82" s="159">
        <f t="shared" si="359"/>
        <v>17254200</v>
      </c>
      <c r="L82" s="160" t="str">
        <f t="shared" si="360"/>
        <v>OK</v>
      </c>
      <c r="M82" s="159">
        <v>146234</v>
      </c>
      <c r="N82" s="159">
        <f t="shared" si="361"/>
        <v>17548080</v>
      </c>
      <c r="O82" s="160" t="str">
        <f t="shared" si="362"/>
        <v>OK</v>
      </c>
      <c r="P82" s="159">
        <v>144296</v>
      </c>
      <c r="Q82" s="159">
        <f t="shared" si="363"/>
        <v>17315520</v>
      </c>
      <c r="R82" s="160" t="str">
        <f t="shared" si="364"/>
        <v>OK</v>
      </c>
      <c r="S82" s="159">
        <v>144582</v>
      </c>
      <c r="T82" s="159">
        <f t="shared" si="365"/>
        <v>17349840</v>
      </c>
      <c r="U82" s="160" t="str">
        <f t="shared" si="366"/>
        <v>OK</v>
      </c>
      <c r="V82" s="159">
        <v>145006</v>
      </c>
      <c r="W82" s="159">
        <f t="shared" si="367"/>
        <v>17400720</v>
      </c>
      <c r="X82" s="160" t="str">
        <f t="shared" si="368"/>
        <v>OK</v>
      </c>
      <c r="Y82" s="159">
        <v>146234</v>
      </c>
      <c r="Z82" s="159">
        <f t="shared" si="369"/>
        <v>17548080</v>
      </c>
      <c r="AA82" s="160" t="str">
        <f t="shared" si="370"/>
        <v>OK</v>
      </c>
      <c r="AB82" s="159">
        <v>144759</v>
      </c>
      <c r="AC82" s="159">
        <f t="shared" si="371"/>
        <v>17371080</v>
      </c>
      <c r="AD82" s="160" t="str">
        <f t="shared" si="372"/>
        <v>OK</v>
      </c>
      <c r="AE82" s="159">
        <v>141116</v>
      </c>
      <c r="AF82" s="159">
        <f t="shared" si="373"/>
        <v>16933920</v>
      </c>
      <c r="AG82" s="160" t="str">
        <f t="shared" si="374"/>
        <v>OK</v>
      </c>
      <c r="AH82" s="159">
        <v>144611</v>
      </c>
      <c r="AI82" s="159">
        <f t="shared" si="375"/>
        <v>17353320</v>
      </c>
      <c r="AJ82" s="160" t="str">
        <f t="shared" si="376"/>
        <v>OK</v>
      </c>
      <c r="AK82" s="159">
        <v>144918</v>
      </c>
      <c r="AL82" s="159">
        <f t="shared" si="377"/>
        <v>17390160</v>
      </c>
      <c r="AM82" s="160" t="str">
        <f t="shared" si="378"/>
        <v>OK</v>
      </c>
      <c r="AN82" s="159">
        <v>144303</v>
      </c>
      <c r="AO82" s="159">
        <f t="shared" si="379"/>
        <v>17316360</v>
      </c>
      <c r="AP82" s="160" t="str">
        <f t="shared" si="380"/>
        <v>OK</v>
      </c>
      <c r="AQ82" s="159">
        <v>145165</v>
      </c>
      <c r="AR82" s="159">
        <f t="shared" si="381"/>
        <v>17419800</v>
      </c>
      <c r="AS82" s="160" t="str">
        <f t="shared" si="382"/>
        <v>OK</v>
      </c>
      <c r="AT82" s="159">
        <v>145108</v>
      </c>
      <c r="AU82" s="159">
        <f t="shared" si="383"/>
        <v>17412960</v>
      </c>
      <c r="AV82" s="160" t="str">
        <f t="shared" si="384"/>
        <v>OK</v>
      </c>
      <c r="AW82" s="159">
        <v>143400</v>
      </c>
      <c r="AX82" s="159">
        <f t="shared" si="385"/>
        <v>17208000</v>
      </c>
      <c r="AY82" s="160" t="str">
        <f t="shared" si="386"/>
        <v>OK</v>
      </c>
      <c r="AZ82" s="159">
        <v>146234</v>
      </c>
      <c r="BA82" s="159">
        <f t="shared" si="387"/>
        <v>17548080</v>
      </c>
      <c r="BB82" s="160" t="str">
        <f t="shared" si="388"/>
        <v>OK</v>
      </c>
      <c r="BH82" s="174">
        <v>329589</v>
      </c>
    </row>
    <row r="83" spans="1:60" ht="30" x14ac:dyDescent="0.2">
      <c r="A83" s="155">
        <v>12.05</v>
      </c>
      <c r="B83" s="162" t="s">
        <v>234</v>
      </c>
      <c r="C83" s="157" t="s">
        <v>170</v>
      </c>
      <c r="D83" s="158">
        <v>120</v>
      </c>
      <c r="E83" s="163">
        <v>80717</v>
      </c>
      <c r="F83" s="159">
        <f t="shared" si="356"/>
        <v>9686040</v>
      </c>
      <c r="G83" s="163">
        <v>80071</v>
      </c>
      <c r="H83" s="159">
        <f t="shared" si="357"/>
        <v>9608520</v>
      </c>
      <c r="I83" s="160" t="str">
        <f t="shared" si="358"/>
        <v>OK</v>
      </c>
      <c r="J83" s="163">
        <v>79365</v>
      </c>
      <c r="K83" s="159">
        <f t="shared" si="359"/>
        <v>9523800</v>
      </c>
      <c r="L83" s="160" t="str">
        <f t="shared" si="360"/>
        <v>OK</v>
      </c>
      <c r="M83" s="163">
        <v>80717</v>
      </c>
      <c r="N83" s="159">
        <f t="shared" si="361"/>
        <v>9686040</v>
      </c>
      <c r="O83" s="160" t="str">
        <f t="shared" si="362"/>
        <v>OK</v>
      </c>
      <c r="P83" s="163">
        <v>79647</v>
      </c>
      <c r="Q83" s="159">
        <f t="shared" si="363"/>
        <v>9557640</v>
      </c>
      <c r="R83" s="160" t="str">
        <f t="shared" si="364"/>
        <v>OK</v>
      </c>
      <c r="S83" s="163">
        <v>79805</v>
      </c>
      <c r="T83" s="159">
        <f t="shared" si="365"/>
        <v>9576600</v>
      </c>
      <c r="U83" s="160" t="str">
        <f t="shared" si="366"/>
        <v>OK</v>
      </c>
      <c r="V83" s="163">
        <v>80039</v>
      </c>
      <c r="W83" s="159">
        <f t="shared" si="367"/>
        <v>9604680</v>
      </c>
      <c r="X83" s="160" t="str">
        <f t="shared" si="368"/>
        <v>OK</v>
      </c>
      <c r="Y83" s="163">
        <v>80717</v>
      </c>
      <c r="Z83" s="159">
        <f t="shared" si="369"/>
        <v>9686040</v>
      </c>
      <c r="AA83" s="160" t="str">
        <f t="shared" si="370"/>
        <v>OK</v>
      </c>
      <c r="AB83" s="163">
        <v>79903</v>
      </c>
      <c r="AC83" s="159">
        <f t="shared" si="371"/>
        <v>9588360</v>
      </c>
      <c r="AD83" s="160" t="str">
        <f t="shared" si="372"/>
        <v>OK</v>
      </c>
      <c r="AE83" s="163">
        <v>77892</v>
      </c>
      <c r="AF83" s="159">
        <f t="shared" si="373"/>
        <v>9347040</v>
      </c>
      <c r="AG83" s="160" t="str">
        <f t="shared" si="374"/>
        <v>OK</v>
      </c>
      <c r="AH83" s="163">
        <v>79821</v>
      </c>
      <c r="AI83" s="159">
        <f t="shared" si="375"/>
        <v>9578520</v>
      </c>
      <c r="AJ83" s="160" t="str">
        <f t="shared" si="376"/>
        <v>OK</v>
      </c>
      <c r="AK83" s="163">
        <v>79991</v>
      </c>
      <c r="AL83" s="159">
        <f t="shared" si="377"/>
        <v>9598920</v>
      </c>
      <c r="AM83" s="160" t="str">
        <f t="shared" si="378"/>
        <v>OK</v>
      </c>
      <c r="AN83" s="163">
        <v>79651</v>
      </c>
      <c r="AO83" s="159">
        <f t="shared" si="379"/>
        <v>9558120</v>
      </c>
      <c r="AP83" s="160" t="str">
        <f t="shared" si="380"/>
        <v>OK</v>
      </c>
      <c r="AQ83" s="163">
        <v>80127</v>
      </c>
      <c r="AR83" s="159">
        <f t="shared" si="381"/>
        <v>9615240</v>
      </c>
      <c r="AS83" s="160" t="str">
        <f t="shared" si="382"/>
        <v>OK</v>
      </c>
      <c r="AT83" s="163">
        <v>80095</v>
      </c>
      <c r="AU83" s="159">
        <f t="shared" si="383"/>
        <v>9611400</v>
      </c>
      <c r="AV83" s="160" t="str">
        <f t="shared" si="384"/>
        <v>OK</v>
      </c>
      <c r="AW83" s="163">
        <v>79120</v>
      </c>
      <c r="AX83" s="159">
        <f t="shared" si="385"/>
        <v>9494400</v>
      </c>
      <c r="AY83" s="160" t="str">
        <f t="shared" si="386"/>
        <v>OK</v>
      </c>
      <c r="AZ83" s="163">
        <v>80717</v>
      </c>
      <c r="BA83" s="159">
        <f t="shared" si="387"/>
        <v>9686040</v>
      </c>
      <c r="BB83" s="160" t="str">
        <f t="shared" si="388"/>
        <v>OK</v>
      </c>
      <c r="BH83" s="174">
        <v>7500</v>
      </c>
    </row>
    <row r="84" spans="1:60" x14ac:dyDescent="0.2">
      <c r="A84" s="155">
        <v>12.06</v>
      </c>
      <c r="B84" s="162" t="s">
        <v>235</v>
      </c>
      <c r="C84" s="157" t="s">
        <v>211</v>
      </c>
      <c r="D84" s="158">
        <v>13845.14</v>
      </c>
      <c r="E84" s="163">
        <v>7500</v>
      </c>
      <c r="F84" s="159">
        <f t="shared" si="356"/>
        <v>103838550</v>
      </c>
      <c r="G84" s="163">
        <v>7440</v>
      </c>
      <c r="H84" s="159">
        <f t="shared" si="357"/>
        <v>103007842</v>
      </c>
      <c r="I84" s="160" t="str">
        <f t="shared" si="358"/>
        <v>OK</v>
      </c>
      <c r="J84" s="163">
        <v>7374</v>
      </c>
      <c r="K84" s="159">
        <f t="shared" si="359"/>
        <v>102094062</v>
      </c>
      <c r="L84" s="160" t="str">
        <f t="shared" si="360"/>
        <v>OK</v>
      </c>
      <c r="M84" s="163">
        <v>7500</v>
      </c>
      <c r="N84" s="159">
        <f t="shared" si="361"/>
        <v>103838550</v>
      </c>
      <c r="O84" s="160" t="str">
        <f t="shared" si="362"/>
        <v>OK</v>
      </c>
      <c r="P84" s="163">
        <v>7401</v>
      </c>
      <c r="Q84" s="159">
        <f t="shared" si="363"/>
        <v>102467881</v>
      </c>
      <c r="R84" s="160" t="str">
        <f t="shared" si="364"/>
        <v>OK</v>
      </c>
      <c r="S84" s="163">
        <v>7415</v>
      </c>
      <c r="T84" s="159">
        <f t="shared" si="365"/>
        <v>102661713</v>
      </c>
      <c r="U84" s="160" t="str">
        <f t="shared" si="366"/>
        <v>OK</v>
      </c>
      <c r="V84" s="163">
        <v>7437</v>
      </c>
      <c r="W84" s="159">
        <f t="shared" si="367"/>
        <v>102966306</v>
      </c>
      <c r="X84" s="160" t="str">
        <f t="shared" si="368"/>
        <v>OK</v>
      </c>
      <c r="Y84" s="163">
        <v>7300</v>
      </c>
      <c r="Z84" s="159">
        <f t="shared" si="369"/>
        <v>101069522</v>
      </c>
      <c r="AA84" s="160" t="str">
        <f t="shared" si="370"/>
        <v>OK</v>
      </c>
      <c r="AB84" s="163">
        <v>7424</v>
      </c>
      <c r="AC84" s="159">
        <f t="shared" si="371"/>
        <v>102786319</v>
      </c>
      <c r="AD84" s="160" t="str">
        <f t="shared" si="372"/>
        <v>OK</v>
      </c>
      <c r="AE84" s="163">
        <v>7238</v>
      </c>
      <c r="AF84" s="159">
        <f t="shared" si="373"/>
        <v>100211123</v>
      </c>
      <c r="AG84" s="160" t="str">
        <f t="shared" si="374"/>
        <v>OK</v>
      </c>
      <c r="AH84" s="163">
        <v>7417</v>
      </c>
      <c r="AI84" s="159">
        <f t="shared" si="375"/>
        <v>102689403</v>
      </c>
      <c r="AJ84" s="160" t="str">
        <f t="shared" si="376"/>
        <v>OK</v>
      </c>
      <c r="AK84" s="163">
        <v>7433</v>
      </c>
      <c r="AL84" s="159">
        <f t="shared" si="377"/>
        <v>102910926</v>
      </c>
      <c r="AM84" s="160" t="str">
        <f t="shared" si="378"/>
        <v>OK</v>
      </c>
      <c r="AN84" s="163">
        <v>7401</v>
      </c>
      <c r="AO84" s="159">
        <f t="shared" si="379"/>
        <v>102467881</v>
      </c>
      <c r="AP84" s="160" t="str">
        <f t="shared" si="380"/>
        <v>OK</v>
      </c>
      <c r="AQ84" s="163">
        <v>7445</v>
      </c>
      <c r="AR84" s="159">
        <f t="shared" si="381"/>
        <v>103077067</v>
      </c>
      <c r="AS84" s="160" t="str">
        <f t="shared" si="382"/>
        <v>OK</v>
      </c>
      <c r="AT84" s="163">
        <v>7442</v>
      </c>
      <c r="AU84" s="159">
        <f t="shared" si="383"/>
        <v>103035532</v>
      </c>
      <c r="AV84" s="160" t="str">
        <f t="shared" si="384"/>
        <v>OK</v>
      </c>
      <c r="AW84" s="163">
        <v>7350</v>
      </c>
      <c r="AX84" s="159">
        <f t="shared" si="385"/>
        <v>101761779</v>
      </c>
      <c r="AY84" s="160" t="str">
        <f t="shared" si="386"/>
        <v>OK</v>
      </c>
      <c r="AZ84" s="163">
        <v>7500</v>
      </c>
      <c r="BA84" s="159">
        <f t="shared" si="387"/>
        <v>103838550</v>
      </c>
      <c r="BB84" s="160" t="str">
        <f t="shared" si="388"/>
        <v>OK</v>
      </c>
    </row>
    <row r="85" spans="1:60" ht="30" x14ac:dyDescent="0.2">
      <c r="A85" s="155">
        <v>12.07</v>
      </c>
      <c r="B85" s="162" t="s">
        <v>236</v>
      </c>
      <c r="C85" s="157" t="s">
        <v>168</v>
      </c>
      <c r="D85" s="158">
        <v>1881.85</v>
      </c>
      <c r="E85" s="159">
        <v>121200</v>
      </c>
      <c r="F85" s="159">
        <f t="shared" si="356"/>
        <v>228080220</v>
      </c>
      <c r="G85" s="159">
        <v>120230</v>
      </c>
      <c r="H85" s="159">
        <f t="shared" si="357"/>
        <v>226254826</v>
      </c>
      <c r="I85" s="160" t="str">
        <f t="shared" si="358"/>
        <v>OK</v>
      </c>
      <c r="J85" s="159">
        <v>119170</v>
      </c>
      <c r="K85" s="159">
        <f t="shared" si="359"/>
        <v>224260065</v>
      </c>
      <c r="L85" s="160" t="str">
        <f t="shared" si="360"/>
        <v>OK</v>
      </c>
      <c r="M85" s="159">
        <v>118170</v>
      </c>
      <c r="N85" s="159">
        <f t="shared" si="361"/>
        <v>222378215</v>
      </c>
      <c r="O85" s="160" t="str">
        <f t="shared" si="362"/>
        <v>OK</v>
      </c>
      <c r="P85" s="159">
        <v>119594</v>
      </c>
      <c r="Q85" s="159">
        <f t="shared" si="363"/>
        <v>225057969</v>
      </c>
      <c r="R85" s="160" t="str">
        <f t="shared" si="364"/>
        <v>OK</v>
      </c>
      <c r="S85" s="159">
        <v>119830</v>
      </c>
      <c r="T85" s="159">
        <f t="shared" si="365"/>
        <v>225502086</v>
      </c>
      <c r="U85" s="160" t="str">
        <f t="shared" si="366"/>
        <v>OK</v>
      </c>
      <c r="V85" s="159">
        <v>120182</v>
      </c>
      <c r="W85" s="159">
        <f t="shared" si="367"/>
        <v>226164497</v>
      </c>
      <c r="X85" s="160" t="str">
        <f t="shared" si="368"/>
        <v>OK</v>
      </c>
      <c r="Y85" s="159">
        <v>115000</v>
      </c>
      <c r="Z85" s="159">
        <f t="shared" si="369"/>
        <v>216412750</v>
      </c>
      <c r="AA85" s="160" t="str">
        <f t="shared" si="370"/>
        <v>OK</v>
      </c>
      <c r="AB85" s="159">
        <v>119977</v>
      </c>
      <c r="AC85" s="159">
        <f t="shared" si="371"/>
        <v>225778717</v>
      </c>
      <c r="AD85" s="160" t="str">
        <f t="shared" si="372"/>
        <v>OK</v>
      </c>
      <c r="AE85" s="159">
        <v>116958</v>
      </c>
      <c r="AF85" s="159">
        <f t="shared" si="373"/>
        <v>220097412</v>
      </c>
      <c r="AG85" s="160" t="str">
        <f t="shared" si="374"/>
        <v>OK</v>
      </c>
      <c r="AH85" s="159">
        <v>119855</v>
      </c>
      <c r="AI85" s="159">
        <f t="shared" si="375"/>
        <v>225549132</v>
      </c>
      <c r="AJ85" s="160" t="str">
        <f t="shared" si="376"/>
        <v>OK</v>
      </c>
      <c r="AK85" s="159">
        <v>120109</v>
      </c>
      <c r="AL85" s="159">
        <f t="shared" si="377"/>
        <v>226027122</v>
      </c>
      <c r="AM85" s="160" t="str">
        <f t="shared" si="378"/>
        <v>OK</v>
      </c>
      <c r="AN85" s="159">
        <v>119599</v>
      </c>
      <c r="AO85" s="159">
        <f t="shared" si="379"/>
        <v>225067378</v>
      </c>
      <c r="AP85" s="160" t="str">
        <f t="shared" si="380"/>
        <v>OK</v>
      </c>
      <c r="AQ85" s="159">
        <v>120314</v>
      </c>
      <c r="AR85" s="159">
        <f t="shared" si="381"/>
        <v>226412901</v>
      </c>
      <c r="AS85" s="160" t="str">
        <f t="shared" si="382"/>
        <v>OK</v>
      </c>
      <c r="AT85" s="159">
        <v>120267</v>
      </c>
      <c r="AU85" s="159">
        <f t="shared" si="383"/>
        <v>226324454</v>
      </c>
      <c r="AV85" s="160" t="str">
        <f t="shared" si="384"/>
        <v>OK</v>
      </c>
      <c r="AW85" s="159">
        <v>118800</v>
      </c>
      <c r="AX85" s="159">
        <f t="shared" si="385"/>
        <v>223563780</v>
      </c>
      <c r="AY85" s="160" t="str">
        <f t="shared" si="386"/>
        <v>OK</v>
      </c>
      <c r="AZ85" s="159">
        <v>121200</v>
      </c>
      <c r="BA85" s="159">
        <f t="shared" si="387"/>
        <v>228080220</v>
      </c>
      <c r="BB85" s="160" t="str">
        <f t="shared" si="388"/>
        <v>OK</v>
      </c>
    </row>
    <row r="86" spans="1:60" x14ac:dyDescent="0.2">
      <c r="A86" s="155"/>
      <c r="B86" s="164" t="s">
        <v>176</v>
      </c>
      <c r="C86" s="157"/>
      <c r="D86" s="165"/>
      <c r="E86" s="165"/>
      <c r="F86" s="167">
        <f>SUM(F79:F85)</f>
        <v>527656061</v>
      </c>
      <c r="G86" s="165"/>
      <c r="H86" s="167">
        <f>SUM(H79:H85)</f>
        <v>523440544</v>
      </c>
      <c r="I86" s="165"/>
      <c r="J86" s="165"/>
      <c r="K86" s="167">
        <f>SUM(K79:K85)</f>
        <v>519917550</v>
      </c>
      <c r="L86" s="165"/>
      <c r="M86" s="165"/>
      <c r="N86" s="167">
        <f>SUM(N79:N85)</f>
        <v>521954056</v>
      </c>
      <c r="O86" s="165"/>
      <c r="P86" s="165">
        <v>0</v>
      </c>
      <c r="Q86" s="167">
        <f>SUM(Q79:Q85)</f>
        <v>520675059</v>
      </c>
      <c r="R86" s="165"/>
      <c r="S86" s="165">
        <v>0</v>
      </c>
      <c r="T86" s="167">
        <f>SUM(T79:T85)</f>
        <v>521696522</v>
      </c>
      <c r="U86" s="165"/>
      <c r="V86" s="165"/>
      <c r="W86" s="167">
        <f>SUM(W79:W85)</f>
        <v>523213526</v>
      </c>
      <c r="X86" s="165"/>
      <c r="Y86" s="165"/>
      <c r="Z86" s="167">
        <f>SUM(Z79:Z85)</f>
        <v>513219563</v>
      </c>
      <c r="AA86" s="165"/>
      <c r="AB86" s="165"/>
      <c r="AC86" s="167">
        <f>SUM(AC79:AC85)</f>
        <v>522320187</v>
      </c>
      <c r="AD86" s="165"/>
      <c r="AE86" s="165"/>
      <c r="AF86" s="167">
        <f>SUM(AF79:AF85)</f>
        <v>509202297</v>
      </c>
      <c r="AG86" s="165"/>
      <c r="AH86" s="165"/>
      <c r="AI86" s="167">
        <f>SUM(AI79:AI85)</f>
        <v>521797053</v>
      </c>
      <c r="AJ86" s="165"/>
      <c r="AK86" s="165">
        <v>0</v>
      </c>
      <c r="AL86" s="167">
        <f>SUM(AL79:AL85)</f>
        <v>522921241</v>
      </c>
      <c r="AM86" s="165"/>
      <c r="AN86" s="165"/>
      <c r="AO86" s="167">
        <f>SUM(AO79:AO85)</f>
        <v>520690194</v>
      </c>
      <c r="AP86" s="165"/>
      <c r="AQ86" s="165">
        <v>0</v>
      </c>
      <c r="AR86" s="167">
        <f>SUM(AR79:AR85)</f>
        <v>523800569</v>
      </c>
      <c r="AS86" s="165"/>
      <c r="AT86" s="165"/>
      <c r="AU86" s="167">
        <f>SUM(AU79:AU85)</f>
        <v>523598560</v>
      </c>
      <c r="AV86" s="165"/>
      <c r="AW86" s="165"/>
      <c r="AX86" s="167">
        <f>SUM(AX79:AX85)</f>
        <v>517675189</v>
      </c>
      <c r="AY86" s="165"/>
      <c r="AZ86" s="165"/>
      <c r="BA86" s="167">
        <f>SUM(BA79:BA85)</f>
        <v>527656061</v>
      </c>
      <c r="BB86" s="165"/>
      <c r="BH86" s="161">
        <v>849006199</v>
      </c>
    </row>
    <row r="87" spans="1:60" s="148" customFormat="1" x14ac:dyDescent="0.2">
      <c r="A87" s="169">
        <v>13</v>
      </c>
      <c r="B87" s="170" t="s">
        <v>237</v>
      </c>
      <c r="C87" s="171"/>
      <c r="D87" s="172"/>
      <c r="E87" s="172"/>
      <c r="F87" s="172"/>
      <c r="G87" s="172"/>
      <c r="H87" s="172"/>
      <c r="I87" s="172"/>
      <c r="J87" s="172"/>
      <c r="K87" s="172"/>
      <c r="L87" s="172"/>
      <c r="M87" s="172"/>
      <c r="N87" s="172"/>
      <c r="O87" s="172"/>
      <c r="P87" s="172">
        <v>0</v>
      </c>
      <c r="Q87" s="172"/>
      <c r="R87" s="172"/>
      <c r="S87" s="172">
        <v>0</v>
      </c>
      <c r="T87" s="172"/>
      <c r="U87" s="172"/>
      <c r="V87" s="172"/>
      <c r="W87" s="172"/>
      <c r="X87" s="172"/>
      <c r="Y87" s="172"/>
      <c r="Z87" s="172"/>
      <c r="AA87" s="172"/>
      <c r="AB87" s="172"/>
      <c r="AC87" s="172"/>
      <c r="AD87" s="172"/>
      <c r="AE87" s="172"/>
      <c r="AF87" s="172"/>
      <c r="AG87" s="172"/>
      <c r="AH87" s="172"/>
      <c r="AI87" s="172"/>
      <c r="AJ87" s="172"/>
      <c r="AK87" s="172">
        <v>0</v>
      </c>
      <c r="AL87" s="172"/>
      <c r="AM87" s="172"/>
      <c r="AN87" s="172"/>
      <c r="AO87" s="172"/>
      <c r="AP87" s="172"/>
      <c r="AQ87" s="172">
        <v>0</v>
      </c>
      <c r="AR87" s="172"/>
      <c r="AS87" s="172"/>
      <c r="AT87" s="172"/>
      <c r="AU87" s="172"/>
      <c r="AV87" s="172"/>
      <c r="AW87" s="172"/>
      <c r="AX87" s="172"/>
      <c r="AY87" s="172"/>
      <c r="AZ87" s="172"/>
      <c r="BA87" s="172"/>
      <c r="BB87" s="172"/>
    </row>
    <row r="88" spans="1:60" x14ac:dyDescent="0.2">
      <c r="A88" s="155">
        <v>13.01</v>
      </c>
      <c r="B88" s="162" t="s">
        <v>238</v>
      </c>
      <c r="C88" s="157" t="s">
        <v>211</v>
      </c>
      <c r="D88" s="158">
        <v>9274.6200000000008</v>
      </c>
      <c r="E88" s="159">
        <v>3038</v>
      </c>
      <c r="F88" s="159">
        <f>ROUND(D88*E88,0)</f>
        <v>28176296</v>
      </c>
      <c r="G88" s="159">
        <v>3014</v>
      </c>
      <c r="H88" s="159">
        <f t="shared" ref="H88:H91" si="389">ROUND($D88*G88,0)</f>
        <v>27953705</v>
      </c>
      <c r="I88" s="160" t="str">
        <f t="shared" ref="I88:I91" si="390">+IF(G88&lt;=$E88,"OK","NO OK")</f>
        <v>OK</v>
      </c>
      <c r="J88" s="159">
        <v>3038</v>
      </c>
      <c r="K88" s="159">
        <f t="shared" ref="K88:K91" si="391">ROUND($D88*J88,0)</f>
        <v>28176296</v>
      </c>
      <c r="L88" s="160" t="str">
        <f t="shared" ref="L88:L91" si="392">+IF(J88&lt;=$E88,"OK","NO OK")</f>
        <v>OK</v>
      </c>
      <c r="M88" s="159">
        <v>3038</v>
      </c>
      <c r="N88" s="159">
        <f t="shared" ref="N88:N91" si="393">ROUND($D88*M88,0)</f>
        <v>28176296</v>
      </c>
      <c r="O88" s="160" t="str">
        <f t="shared" ref="O88:O91" si="394">+IF(M88&lt;=$E88,"OK","NO OK")</f>
        <v>OK</v>
      </c>
      <c r="P88" s="159">
        <v>2998</v>
      </c>
      <c r="Q88" s="159">
        <f t="shared" ref="Q88:Q91" si="395">ROUND($D88*P88,0)</f>
        <v>27805311</v>
      </c>
      <c r="R88" s="160" t="str">
        <f t="shared" ref="R88:R91" si="396">+IF(P88&lt;=$E88,"OK","NO OK")</f>
        <v>OK</v>
      </c>
      <c r="S88" s="159">
        <v>3004</v>
      </c>
      <c r="T88" s="159">
        <f t="shared" ref="T88:T91" si="397">ROUND($D88*S88,0)</f>
        <v>27860958</v>
      </c>
      <c r="U88" s="160" t="str">
        <f t="shared" ref="U88:U91" si="398">+IF(S88&lt;=$E88,"OK","NO OK")</f>
        <v>OK</v>
      </c>
      <c r="V88" s="159">
        <v>3012</v>
      </c>
      <c r="W88" s="159">
        <f t="shared" ref="W88:W91" si="399">ROUND($D88*V88,0)</f>
        <v>27935155</v>
      </c>
      <c r="X88" s="160" t="str">
        <f t="shared" ref="X88:X91" si="400">+IF(V88&lt;=$E88,"OK","NO OK")</f>
        <v>OK</v>
      </c>
      <c r="Y88" s="159">
        <v>3038</v>
      </c>
      <c r="Z88" s="159">
        <f t="shared" ref="Z88:Z91" si="401">ROUND($D88*Y88,0)</f>
        <v>28176296</v>
      </c>
      <c r="AA88" s="160" t="str">
        <f t="shared" ref="AA88:AA91" si="402">+IF(Y88&lt;=$E88,"OK","NO OK")</f>
        <v>OK</v>
      </c>
      <c r="AB88" s="159">
        <v>3007</v>
      </c>
      <c r="AC88" s="159">
        <f t="shared" ref="AC88:AC91" si="403">ROUND($D88*AB88,0)</f>
        <v>27888782</v>
      </c>
      <c r="AD88" s="160" t="str">
        <f t="shared" ref="AD88:AD91" si="404">+IF(AB88&lt;=$E88,"OK","NO OK")</f>
        <v>OK</v>
      </c>
      <c r="AE88" s="159">
        <v>2932</v>
      </c>
      <c r="AF88" s="159">
        <f t="shared" ref="AF88:AF91" si="405">ROUND($D88*AE88,0)</f>
        <v>27193186</v>
      </c>
      <c r="AG88" s="160" t="str">
        <f t="shared" ref="AG88:AG91" si="406">+IF(AE88&lt;=$E88,"OK","NO OK")</f>
        <v>OK</v>
      </c>
      <c r="AH88" s="159">
        <v>3004</v>
      </c>
      <c r="AI88" s="159">
        <f t="shared" ref="AI88:AI91" si="407">ROUND($D88*AH88,0)</f>
        <v>27860958</v>
      </c>
      <c r="AJ88" s="160" t="str">
        <f t="shared" ref="AJ88:AJ91" si="408">+IF(AH88&lt;=$E88,"OK","NO OK")</f>
        <v>OK</v>
      </c>
      <c r="AK88" s="159">
        <v>3011</v>
      </c>
      <c r="AL88" s="159">
        <f t="shared" ref="AL88:AL91" si="409">ROUND($D88*AK88,0)</f>
        <v>27925881</v>
      </c>
      <c r="AM88" s="160" t="str">
        <f t="shared" ref="AM88:AM91" si="410">+IF(AK88&lt;=$E88,"OK","NO OK")</f>
        <v>OK</v>
      </c>
      <c r="AN88" s="159">
        <v>2998</v>
      </c>
      <c r="AO88" s="159">
        <f t="shared" ref="AO88:AO91" si="411">ROUND($D88*AN88,0)</f>
        <v>27805311</v>
      </c>
      <c r="AP88" s="160" t="str">
        <f t="shared" ref="AP88:AP91" si="412">+IF(AN88&lt;=$E88,"OK","NO OK")</f>
        <v>OK</v>
      </c>
      <c r="AQ88" s="159">
        <v>3016</v>
      </c>
      <c r="AR88" s="159">
        <f t="shared" ref="AR88:AR91" si="413">ROUND($D88*AQ88,0)</f>
        <v>27972254</v>
      </c>
      <c r="AS88" s="160" t="str">
        <f t="shared" ref="AS88:AS91" si="414">+IF(AQ88&lt;=$E88,"OK","NO OK")</f>
        <v>OK</v>
      </c>
      <c r="AT88" s="159">
        <v>3015</v>
      </c>
      <c r="AU88" s="159">
        <f t="shared" ref="AU88:AU91" si="415">ROUND($D88*AT88,0)</f>
        <v>27962979</v>
      </c>
      <c r="AV88" s="160" t="str">
        <f t="shared" ref="AV88:AV91" si="416">+IF(AT88&lt;=$E88,"OK","NO OK")</f>
        <v>OK</v>
      </c>
      <c r="AW88" s="159">
        <v>3000</v>
      </c>
      <c r="AX88" s="159">
        <f t="shared" ref="AX88:AX91" si="417">ROUND($D88*AW88,0)</f>
        <v>27823860</v>
      </c>
      <c r="AY88" s="160" t="str">
        <f t="shared" ref="AY88:AY91" si="418">+IF(AW88&lt;=$E88,"OK","NO OK")</f>
        <v>OK</v>
      </c>
      <c r="AZ88" s="159">
        <v>3038</v>
      </c>
      <c r="BA88" s="159">
        <f t="shared" ref="BA88:BA91" si="419">ROUND($D88*AZ88,0)</f>
        <v>28176296</v>
      </c>
      <c r="BB88" s="160" t="str">
        <f t="shared" ref="BB88:BB91" si="420">+IF(AZ88&lt;=$E88,"OK","NO OK")</f>
        <v>OK</v>
      </c>
    </row>
    <row r="89" spans="1:60" x14ac:dyDescent="0.2">
      <c r="A89" s="155">
        <v>13.02</v>
      </c>
      <c r="B89" s="162" t="s">
        <v>239</v>
      </c>
      <c r="C89" s="157" t="s">
        <v>173</v>
      </c>
      <c r="D89" s="158">
        <v>29.83</v>
      </c>
      <c r="E89" s="159">
        <v>639250</v>
      </c>
      <c r="F89" s="159">
        <f>ROUND(D89*E89,0)</f>
        <v>19068828</v>
      </c>
      <c r="G89" s="159">
        <v>634136</v>
      </c>
      <c r="H89" s="159">
        <f t="shared" si="389"/>
        <v>18916277</v>
      </c>
      <c r="I89" s="160" t="str">
        <f t="shared" si="390"/>
        <v>OK</v>
      </c>
      <c r="J89" s="159">
        <v>628545</v>
      </c>
      <c r="K89" s="159">
        <f t="shared" si="391"/>
        <v>18749497</v>
      </c>
      <c r="L89" s="160" t="str">
        <f t="shared" si="392"/>
        <v>OK</v>
      </c>
      <c r="M89" s="159">
        <v>639250</v>
      </c>
      <c r="N89" s="159">
        <f t="shared" si="393"/>
        <v>19068828</v>
      </c>
      <c r="O89" s="160" t="str">
        <f t="shared" si="394"/>
        <v>OK</v>
      </c>
      <c r="P89" s="159">
        <v>630780</v>
      </c>
      <c r="Q89" s="159">
        <f t="shared" si="395"/>
        <v>18816167</v>
      </c>
      <c r="R89" s="160" t="str">
        <f t="shared" si="396"/>
        <v>OK</v>
      </c>
      <c r="S89" s="159">
        <v>632026</v>
      </c>
      <c r="T89" s="159">
        <f t="shared" si="397"/>
        <v>18853336</v>
      </c>
      <c r="U89" s="160" t="str">
        <f t="shared" si="398"/>
        <v>OK</v>
      </c>
      <c r="V89" s="159">
        <v>633880</v>
      </c>
      <c r="W89" s="159">
        <f t="shared" si="399"/>
        <v>18908640</v>
      </c>
      <c r="X89" s="160" t="str">
        <f t="shared" si="400"/>
        <v>OK</v>
      </c>
      <c r="Y89" s="159">
        <v>639250</v>
      </c>
      <c r="Z89" s="159">
        <f t="shared" si="401"/>
        <v>19068828</v>
      </c>
      <c r="AA89" s="160" t="str">
        <f t="shared" si="402"/>
        <v>OK</v>
      </c>
      <c r="AB89" s="159">
        <v>632802</v>
      </c>
      <c r="AC89" s="159">
        <f t="shared" si="403"/>
        <v>18876484</v>
      </c>
      <c r="AD89" s="160" t="str">
        <f t="shared" si="404"/>
        <v>OK</v>
      </c>
      <c r="AE89" s="159">
        <v>616876</v>
      </c>
      <c r="AF89" s="159">
        <f t="shared" si="405"/>
        <v>18401411</v>
      </c>
      <c r="AG89" s="160" t="str">
        <f t="shared" si="406"/>
        <v>OK</v>
      </c>
      <c r="AH89" s="159">
        <v>632154</v>
      </c>
      <c r="AI89" s="159">
        <f t="shared" si="407"/>
        <v>18857154</v>
      </c>
      <c r="AJ89" s="160" t="str">
        <f t="shared" si="408"/>
        <v>OK</v>
      </c>
      <c r="AK89" s="159">
        <v>633497</v>
      </c>
      <c r="AL89" s="159">
        <f t="shared" si="409"/>
        <v>18897216</v>
      </c>
      <c r="AM89" s="160" t="str">
        <f t="shared" si="410"/>
        <v>OK</v>
      </c>
      <c r="AN89" s="159">
        <v>630808</v>
      </c>
      <c r="AO89" s="159">
        <f t="shared" si="411"/>
        <v>18817003</v>
      </c>
      <c r="AP89" s="160" t="str">
        <f t="shared" si="412"/>
        <v>OK</v>
      </c>
      <c r="AQ89" s="159">
        <v>634575</v>
      </c>
      <c r="AR89" s="159">
        <f t="shared" si="413"/>
        <v>18929372</v>
      </c>
      <c r="AS89" s="160" t="str">
        <f t="shared" si="414"/>
        <v>OK</v>
      </c>
      <c r="AT89" s="159">
        <v>634328</v>
      </c>
      <c r="AU89" s="159">
        <f t="shared" si="415"/>
        <v>18922004</v>
      </c>
      <c r="AV89" s="160" t="str">
        <f t="shared" si="416"/>
        <v>OK</v>
      </c>
      <c r="AW89" s="159">
        <v>626500</v>
      </c>
      <c r="AX89" s="159">
        <f t="shared" si="417"/>
        <v>18688495</v>
      </c>
      <c r="AY89" s="160" t="str">
        <f t="shared" si="418"/>
        <v>OK</v>
      </c>
      <c r="AZ89" s="159">
        <v>639250</v>
      </c>
      <c r="BA89" s="159">
        <f t="shared" si="419"/>
        <v>19068828</v>
      </c>
      <c r="BB89" s="160" t="str">
        <f t="shared" si="420"/>
        <v>OK</v>
      </c>
    </row>
    <row r="90" spans="1:60" x14ac:dyDescent="0.2">
      <c r="A90" s="155">
        <v>13.03</v>
      </c>
      <c r="B90" s="162" t="s">
        <v>240</v>
      </c>
      <c r="C90" s="157" t="s">
        <v>173</v>
      </c>
      <c r="D90" s="158">
        <v>18.37</v>
      </c>
      <c r="E90" s="159">
        <v>628700</v>
      </c>
      <c r="F90" s="159">
        <f>ROUND(D90*E90,0)</f>
        <v>11549219</v>
      </c>
      <c r="G90" s="159">
        <v>623670</v>
      </c>
      <c r="H90" s="159">
        <f t="shared" si="389"/>
        <v>11456818</v>
      </c>
      <c r="I90" s="160" t="str">
        <f t="shared" si="390"/>
        <v>OK</v>
      </c>
      <c r="J90" s="159">
        <v>618172</v>
      </c>
      <c r="K90" s="159">
        <f t="shared" si="391"/>
        <v>11355820</v>
      </c>
      <c r="L90" s="160" t="str">
        <f t="shared" si="392"/>
        <v>OK</v>
      </c>
      <c r="M90" s="159">
        <v>628700</v>
      </c>
      <c r="N90" s="159">
        <f t="shared" si="393"/>
        <v>11549219</v>
      </c>
      <c r="O90" s="160" t="str">
        <f t="shared" si="394"/>
        <v>OK</v>
      </c>
      <c r="P90" s="159">
        <v>620370</v>
      </c>
      <c r="Q90" s="159">
        <f t="shared" si="395"/>
        <v>11396197</v>
      </c>
      <c r="R90" s="160" t="str">
        <f t="shared" si="396"/>
        <v>OK</v>
      </c>
      <c r="S90" s="159">
        <v>621596</v>
      </c>
      <c r="T90" s="159">
        <f t="shared" si="397"/>
        <v>11418719</v>
      </c>
      <c r="U90" s="160" t="str">
        <f t="shared" si="398"/>
        <v>OK</v>
      </c>
      <c r="V90" s="159">
        <v>623419</v>
      </c>
      <c r="W90" s="159">
        <f t="shared" si="399"/>
        <v>11452207</v>
      </c>
      <c r="X90" s="160" t="str">
        <f t="shared" si="400"/>
        <v>OK</v>
      </c>
      <c r="Y90" s="159">
        <v>628700</v>
      </c>
      <c r="Z90" s="159">
        <f t="shared" si="401"/>
        <v>11549219</v>
      </c>
      <c r="AA90" s="160" t="str">
        <f t="shared" si="402"/>
        <v>OK</v>
      </c>
      <c r="AB90" s="159">
        <v>622358</v>
      </c>
      <c r="AC90" s="159">
        <f t="shared" si="403"/>
        <v>11432716</v>
      </c>
      <c r="AD90" s="160" t="str">
        <f t="shared" si="404"/>
        <v>OK</v>
      </c>
      <c r="AE90" s="159">
        <v>606696</v>
      </c>
      <c r="AF90" s="159">
        <f t="shared" si="405"/>
        <v>11145006</v>
      </c>
      <c r="AG90" s="160" t="str">
        <f t="shared" si="406"/>
        <v>OK</v>
      </c>
      <c r="AH90" s="159">
        <v>621721</v>
      </c>
      <c r="AI90" s="159">
        <f t="shared" si="407"/>
        <v>11421015</v>
      </c>
      <c r="AJ90" s="160" t="str">
        <f t="shared" si="408"/>
        <v>OK</v>
      </c>
      <c r="AK90" s="159">
        <v>623042</v>
      </c>
      <c r="AL90" s="159">
        <f t="shared" si="409"/>
        <v>11445282</v>
      </c>
      <c r="AM90" s="160" t="str">
        <f t="shared" si="410"/>
        <v>OK</v>
      </c>
      <c r="AN90" s="159">
        <v>620397</v>
      </c>
      <c r="AO90" s="159">
        <f t="shared" si="411"/>
        <v>11396693</v>
      </c>
      <c r="AP90" s="160" t="str">
        <f t="shared" si="412"/>
        <v>OK</v>
      </c>
      <c r="AQ90" s="159">
        <v>624102</v>
      </c>
      <c r="AR90" s="159">
        <f t="shared" si="413"/>
        <v>11464754</v>
      </c>
      <c r="AS90" s="160" t="str">
        <f t="shared" si="414"/>
        <v>OK</v>
      </c>
      <c r="AT90" s="159">
        <v>623859</v>
      </c>
      <c r="AU90" s="159">
        <f t="shared" si="415"/>
        <v>11460290</v>
      </c>
      <c r="AV90" s="160" t="str">
        <f t="shared" si="416"/>
        <v>OK</v>
      </c>
      <c r="AW90" s="159">
        <v>616100</v>
      </c>
      <c r="AX90" s="159">
        <f t="shared" si="417"/>
        <v>11317757</v>
      </c>
      <c r="AY90" s="160" t="str">
        <f t="shared" si="418"/>
        <v>OK</v>
      </c>
      <c r="AZ90" s="159">
        <v>628700</v>
      </c>
      <c r="BA90" s="159">
        <f t="shared" si="419"/>
        <v>11549219</v>
      </c>
      <c r="BB90" s="160" t="str">
        <f t="shared" si="420"/>
        <v>OK</v>
      </c>
    </row>
    <row r="91" spans="1:60" x14ac:dyDescent="0.2">
      <c r="A91" s="155">
        <v>13.04</v>
      </c>
      <c r="B91" s="162" t="s">
        <v>241</v>
      </c>
      <c r="C91" s="157" t="s">
        <v>168</v>
      </c>
      <c r="D91" s="158">
        <v>157.44</v>
      </c>
      <c r="E91" s="159">
        <v>121780</v>
      </c>
      <c r="F91" s="159">
        <f>ROUND(D91*E91,0)</f>
        <v>19173043</v>
      </c>
      <c r="G91" s="159">
        <v>120806</v>
      </c>
      <c r="H91" s="159">
        <f t="shared" si="389"/>
        <v>19019697</v>
      </c>
      <c r="I91" s="160" t="str">
        <f t="shared" si="390"/>
        <v>OK</v>
      </c>
      <c r="J91" s="159">
        <v>119741</v>
      </c>
      <c r="K91" s="159">
        <f t="shared" si="391"/>
        <v>18852023</v>
      </c>
      <c r="L91" s="160" t="str">
        <f t="shared" si="392"/>
        <v>OK</v>
      </c>
      <c r="M91" s="159">
        <v>121780</v>
      </c>
      <c r="N91" s="159">
        <f t="shared" si="393"/>
        <v>19173043</v>
      </c>
      <c r="O91" s="160" t="str">
        <f t="shared" si="394"/>
        <v>OK</v>
      </c>
      <c r="P91" s="159">
        <v>120166</v>
      </c>
      <c r="Q91" s="159">
        <f t="shared" si="395"/>
        <v>18918935</v>
      </c>
      <c r="R91" s="160" t="str">
        <f t="shared" si="396"/>
        <v>OK</v>
      </c>
      <c r="S91" s="159">
        <v>120404</v>
      </c>
      <c r="T91" s="159">
        <f t="shared" si="397"/>
        <v>18956406</v>
      </c>
      <c r="U91" s="160" t="str">
        <f t="shared" si="398"/>
        <v>OK</v>
      </c>
      <c r="V91" s="159">
        <v>120757</v>
      </c>
      <c r="W91" s="159">
        <f t="shared" si="399"/>
        <v>19011982</v>
      </c>
      <c r="X91" s="160" t="str">
        <f t="shared" si="400"/>
        <v>OK</v>
      </c>
      <c r="Y91" s="159">
        <v>121780</v>
      </c>
      <c r="Z91" s="159">
        <f t="shared" si="401"/>
        <v>19173043</v>
      </c>
      <c r="AA91" s="160" t="str">
        <f t="shared" si="402"/>
        <v>OK</v>
      </c>
      <c r="AB91" s="159">
        <v>120552</v>
      </c>
      <c r="AC91" s="159">
        <f t="shared" si="403"/>
        <v>18979707</v>
      </c>
      <c r="AD91" s="160" t="str">
        <f t="shared" si="404"/>
        <v>OK</v>
      </c>
      <c r="AE91" s="159">
        <v>117518</v>
      </c>
      <c r="AF91" s="159">
        <f t="shared" si="405"/>
        <v>18502034</v>
      </c>
      <c r="AG91" s="160" t="str">
        <f t="shared" si="406"/>
        <v>OK</v>
      </c>
      <c r="AH91" s="159">
        <v>120428</v>
      </c>
      <c r="AI91" s="159">
        <f t="shared" si="407"/>
        <v>18960184</v>
      </c>
      <c r="AJ91" s="160" t="str">
        <f t="shared" si="408"/>
        <v>OK</v>
      </c>
      <c r="AK91" s="159">
        <v>120684</v>
      </c>
      <c r="AL91" s="159">
        <f t="shared" si="409"/>
        <v>19000489</v>
      </c>
      <c r="AM91" s="160" t="str">
        <f t="shared" si="410"/>
        <v>OK</v>
      </c>
      <c r="AN91" s="159">
        <v>120172</v>
      </c>
      <c r="AO91" s="159">
        <f t="shared" si="411"/>
        <v>18919880</v>
      </c>
      <c r="AP91" s="160" t="str">
        <f t="shared" si="412"/>
        <v>OK</v>
      </c>
      <c r="AQ91" s="159">
        <v>120889</v>
      </c>
      <c r="AR91" s="159">
        <f t="shared" si="413"/>
        <v>19032764</v>
      </c>
      <c r="AS91" s="160" t="str">
        <f t="shared" si="414"/>
        <v>OK</v>
      </c>
      <c r="AT91" s="159">
        <v>120842</v>
      </c>
      <c r="AU91" s="159">
        <f t="shared" si="415"/>
        <v>19025364</v>
      </c>
      <c r="AV91" s="160" t="str">
        <f t="shared" si="416"/>
        <v>OK</v>
      </c>
      <c r="AW91" s="159">
        <v>119400</v>
      </c>
      <c r="AX91" s="159">
        <f t="shared" si="417"/>
        <v>18798336</v>
      </c>
      <c r="AY91" s="160" t="str">
        <f t="shared" si="418"/>
        <v>OK</v>
      </c>
      <c r="AZ91" s="159">
        <v>121780</v>
      </c>
      <c r="BA91" s="159">
        <f t="shared" si="419"/>
        <v>19173043</v>
      </c>
      <c r="BB91" s="160" t="str">
        <f t="shared" si="420"/>
        <v>OK</v>
      </c>
    </row>
    <row r="92" spans="1:60" x14ac:dyDescent="0.2">
      <c r="A92" s="155"/>
      <c r="B92" s="164" t="s">
        <v>176</v>
      </c>
      <c r="C92" s="157"/>
      <c r="D92" s="165"/>
      <c r="E92" s="165"/>
      <c r="F92" s="167">
        <f>SUM(F88:F91)</f>
        <v>77967386</v>
      </c>
      <c r="G92" s="165"/>
      <c r="H92" s="167">
        <f>SUM(H88:H91)</f>
        <v>77346497</v>
      </c>
      <c r="I92" s="165"/>
      <c r="J92" s="165"/>
      <c r="K92" s="167">
        <f>SUM(K88:K91)</f>
        <v>77133636</v>
      </c>
      <c r="L92" s="165"/>
      <c r="M92" s="165"/>
      <c r="N92" s="167">
        <f>SUM(N88:N91)</f>
        <v>77967386</v>
      </c>
      <c r="O92" s="165"/>
      <c r="P92" s="165">
        <v>0</v>
      </c>
      <c r="Q92" s="167">
        <f>SUM(Q88:Q91)</f>
        <v>76936610</v>
      </c>
      <c r="R92" s="165"/>
      <c r="S92" s="165">
        <v>0</v>
      </c>
      <c r="T92" s="167">
        <f>SUM(T88:T91)</f>
        <v>77089419</v>
      </c>
      <c r="U92" s="165"/>
      <c r="V92" s="165"/>
      <c r="W92" s="167">
        <f>SUM(W88:W91)</f>
        <v>77307984</v>
      </c>
      <c r="X92" s="165"/>
      <c r="Y92" s="165"/>
      <c r="Z92" s="167">
        <f>SUM(Z88:Z91)</f>
        <v>77967386</v>
      </c>
      <c r="AA92" s="165"/>
      <c r="AB92" s="165"/>
      <c r="AC92" s="167">
        <f>SUM(AC88:AC91)</f>
        <v>77177689</v>
      </c>
      <c r="AD92" s="165"/>
      <c r="AE92" s="165"/>
      <c r="AF92" s="167">
        <f>SUM(AF88:AF91)</f>
        <v>75241637</v>
      </c>
      <c r="AG92" s="165"/>
      <c r="AH92" s="165"/>
      <c r="AI92" s="167">
        <f>SUM(AI88:AI91)</f>
        <v>77099311</v>
      </c>
      <c r="AJ92" s="165"/>
      <c r="AK92" s="165">
        <v>0</v>
      </c>
      <c r="AL92" s="167">
        <f>SUM(AL88:AL91)</f>
        <v>77268868</v>
      </c>
      <c r="AM92" s="165"/>
      <c r="AN92" s="165"/>
      <c r="AO92" s="167">
        <f>SUM(AO88:AO91)</f>
        <v>76938887</v>
      </c>
      <c r="AP92" s="165"/>
      <c r="AQ92" s="165">
        <v>0</v>
      </c>
      <c r="AR92" s="167">
        <f>SUM(AR88:AR91)</f>
        <v>77399144</v>
      </c>
      <c r="AS92" s="165"/>
      <c r="AT92" s="165"/>
      <c r="AU92" s="167">
        <f>SUM(AU88:AU91)</f>
        <v>77370637</v>
      </c>
      <c r="AV92" s="165"/>
      <c r="AW92" s="165"/>
      <c r="AX92" s="167">
        <f>SUM(AX88:AX91)</f>
        <v>76628448</v>
      </c>
      <c r="AY92" s="165"/>
      <c r="AZ92" s="165"/>
      <c r="BA92" s="167">
        <f>SUM(BA88:BA91)</f>
        <v>77967386</v>
      </c>
      <c r="BB92" s="165"/>
    </row>
    <row r="93" spans="1:60" s="148" customFormat="1" x14ac:dyDescent="0.2">
      <c r="A93" s="169">
        <v>14</v>
      </c>
      <c r="B93" s="170" t="s">
        <v>242</v>
      </c>
      <c r="C93" s="171"/>
      <c r="D93" s="172"/>
      <c r="E93" s="172"/>
      <c r="F93" s="172"/>
      <c r="G93" s="172"/>
      <c r="H93" s="172"/>
      <c r="I93" s="172"/>
      <c r="J93" s="172"/>
      <c r="K93" s="172"/>
      <c r="L93" s="172"/>
      <c r="M93" s="172"/>
      <c r="N93" s="172"/>
      <c r="O93" s="172"/>
      <c r="P93" s="172">
        <v>0</v>
      </c>
      <c r="Q93" s="172"/>
      <c r="R93" s="172"/>
      <c r="S93" s="172">
        <v>0</v>
      </c>
      <c r="T93" s="172"/>
      <c r="U93" s="172"/>
      <c r="V93" s="172"/>
      <c r="W93" s="172"/>
      <c r="X93" s="172"/>
      <c r="Y93" s="172"/>
      <c r="Z93" s="172"/>
      <c r="AA93" s="172"/>
      <c r="AB93" s="172"/>
      <c r="AC93" s="172"/>
      <c r="AD93" s="172"/>
      <c r="AE93" s="172"/>
      <c r="AF93" s="172"/>
      <c r="AG93" s="172"/>
      <c r="AH93" s="172"/>
      <c r="AI93" s="172"/>
      <c r="AJ93" s="172"/>
      <c r="AK93" s="172">
        <v>0</v>
      </c>
      <c r="AL93" s="172"/>
      <c r="AM93" s="172"/>
      <c r="AN93" s="172"/>
      <c r="AO93" s="172"/>
      <c r="AP93" s="172"/>
      <c r="AQ93" s="172">
        <v>0</v>
      </c>
      <c r="AR93" s="172"/>
      <c r="AS93" s="172"/>
      <c r="AT93" s="172"/>
      <c r="AU93" s="172"/>
      <c r="AV93" s="172"/>
      <c r="AW93" s="172"/>
      <c r="AX93" s="172"/>
      <c r="AY93" s="172"/>
      <c r="AZ93" s="172"/>
      <c r="BA93" s="172"/>
      <c r="BB93" s="172"/>
    </row>
    <row r="94" spans="1:60" x14ac:dyDescent="0.2">
      <c r="A94" s="155">
        <v>14.01</v>
      </c>
      <c r="B94" s="156" t="s">
        <v>243</v>
      </c>
      <c r="C94" s="157" t="s">
        <v>168</v>
      </c>
      <c r="D94" s="158">
        <v>5418.45</v>
      </c>
      <c r="E94" s="159">
        <v>30820</v>
      </c>
      <c r="F94" s="159">
        <f>ROUND(D94*E94,0)</f>
        <v>166996629</v>
      </c>
      <c r="G94" s="159">
        <v>30573</v>
      </c>
      <c r="H94" s="159">
        <f t="shared" ref="H94:H97" si="421">ROUND($D94*G94,0)</f>
        <v>165658272</v>
      </c>
      <c r="I94" s="160" t="str">
        <f t="shared" ref="I94:I97" si="422">+IF(G94&lt;=$E94,"OK","NO OK")</f>
        <v>OK</v>
      </c>
      <c r="J94" s="159">
        <v>30304</v>
      </c>
      <c r="K94" s="159">
        <f t="shared" ref="K94:K97" si="423">ROUND($D94*J94,0)</f>
        <v>164200709</v>
      </c>
      <c r="L94" s="160" t="str">
        <f t="shared" ref="L94:L97" si="424">+IF(J94&lt;=$E94,"OK","NO OK")</f>
        <v>OK</v>
      </c>
      <c r="M94" s="159">
        <v>30512</v>
      </c>
      <c r="N94" s="159">
        <f t="shared" ref="N94:N97" si="425">ROUND($D94*M94,0)</f>
        <v>165327746</v>
      </c>
      <c r="O94" s="160" t="str">
        <f t="shared" ref="O94:O97" si="426">+IF(M94&lt;=$E94,"OK","NO OK")</f>
        <v>OK</v>
      </c>
      <c r="P94" s="159">
        <v>30412</v>
      </c>
      <c r="Q94" s="159">
        <f t="shared" ref="Q94:Q97" si="427">ROUND($D94*P94,0)</f>
        <v>164785901</v>
      </c>
      <c r="R94" s="160" t="str">
        <f t="shared" ref="R94:R97" si="428">+IF(P94&lt;=$E94,"OK","NO OK")</f>
        <v>OK</v>
      </c>
      <c r="S94" s="159">
        <v>30472</v>
      </c>
      <c r="T94" s="159">
        <f t="shared" ref="T94:T97" si="429">ROUND($D94*S94,0)</f>
        <v>165111008</v>
      </c>
      <c r="U94" s="160" t="str">
        <f t="shared" ref="U94:U97" si="430">+IF(S94&lt;=$E94,"OK","NO OK")</f>
        <v>OK</v>
      </c>
      <c r="V94" s="159">
        <v>30561</v>
      </c>
      <c r="W94" s="159">
        <f t="shared" ref="W94:W97" si="431">ROUND($D94*V94,0)</f>
        <v>165593250</v>
      </c>
      <c r="X94" s="160" t="str">
        <f t="shared" ref="X94:X97" si="432">+IF(V94&lt;=$E94,"OK","NO OK")</f>
        <v>OK</v>
      </c>
      <c r="Y94" s="159">
        <v>30000</v>
      </c>
      <c r="Z94" s="159">
        <f t="shared" ref="Z94:Z97" si="433">ROUND($D94*Y94,0)</f>
        <v>162553500</v>
      </c>
      <c r="AA94" s="160" t="str">
        <f t="shared" ref="AA94:AA97" si="434">+IF(Y94&lt;=$E94,"OK","NO OK")</f>
        <v>OK</v>
      </c>
      <c r="AB94" s="159">
        <v>30509</v>
      </c>
      <c r="AC94" s="159">
        <f t="shared" ref="AC94:AC97" si="435">ROUND($D94*AB94,0)</f>
        <v>165311491</v>
      </c>
      <c r="AD94" s="160" t="str">
        <f t="shared" ref="AD94:AD97" si="436">+IF(AB94&lt;=$E94,"OK","NO OK")</f>
        <v>OK</v>
      </c>
      <c r="AE94" s="159">
        <v>29741</v>
      </c>
      <c r="AF94" s="159">
        <f t="shared" ref="AF94:AF97" si="437">ROUND($D94*AE94,0)</f>
        <v>161150121</v>
      </c>
      <c r="AG94" s="160" t="str">
        <f t="shared" ref="AG94:AG97" si="438">+IF(AE94&lt;=$E94,"OK","NO OK")</f>
        <v>OK</v>
      </c>
      <c r="AH94" s="159">
        <v>30478</v>
      </c>
      <c r="AI94" s="159">
        <f t="shared" ref="AI94:AI97" si="439">ROUND($D94*AH94,0)</f>
        <v>165143519</v>
      </c>
      <c r="AJ94" s="160" t="str">
        <f t="shared" ref="AJ94:AJ97" si="440">+IF(AH94&lt;=$E94,"OK","NO OK")</f>
        <v>OK</v>
      </c>
      <c r="AK94" s="159">
        <v>30543</v>
      </c>
      <c r="AL94" s="159">
        <f t="shared" ref="AL94:AL97" si="441">ROUND($D94*AK94,0)</f>
        <v>165495718</v>
      </c>
      <c r="AM94" s="160" t="str">
        <f t="shared" ref="AM94:AM97" si="442">+IF(AK94&lt;=$E94,"OK","NO OK")</f>
        <v>OK</v>
      </c>
      <c r="AN94" s="159">
        <v>30413</v>
      </c>
      <c r="AO94" s="159">
        <f t="shared" ref="AO94:AO97" si="443">ROUND($D94*AN94,0)</f>
        <v>164791320</v>
      </c>
      <c r="AP94" s="160" t="str">
        <f t="shared" ref="AP94:AP97" si="444">+IF(AN94&lt;=$E94,"OK","NO OK")</f>
        <v>OK</v>
      </c>
      <c r="AQ94" s="159">
        <v>30595</v>
      </c>
      <c r="AR94" s="159">
        <f t="shared" ref="AR94:AR97" si="445">ROUND($D94*AQ94,0)</f>
        <v>165777478</v>
      </c>
      <c r="AS94" s="160" t="str">
        <f t="shared" ref="AS94:AS97" si="446">+IF(AQ94&lt;=$E94,"OK","NO OK")</f>
        <v>OK</v>
      </c>
      <c r="AT94" s="159">
        <v>30583</v>
      </c>
      <c r="AU94" s="159">
        <f t="shared" ref="AU94:AU97" si="447">ROUND($D94*AT94,0)</f>
        <v>165712456</v>
      </c>
      <c r="AV94" s="160" t="str">
        <f t="shared" ref="AV94:AV97" si="448">+IF(AT94&lt;=$E94,"OK","NO OK")</f>
        <v>OK</v>
      </c>
      <c r="AW94" s="159">
        <v>30300</v>
      </c>
      <c r="AX94" s="159">
        <f t="shared" ref="AX94:AX97" si="449">ROUND($D94*AW94,0)</f>
        <v>164179035</v>
      </c>
      <c r="AY94" s="160" t="str">
        <f t="shared" ref="AY94:AY97" si="450">+IF(AW94&lt;=$E94,"OK","NO OK")</f>
        <v>OK</v>
      </c>
      <c r="AZ94" s="159">
        <v>30820</v>
      </c>
      <c r="BA94" s="159">
        <f t="shared" ref="BA94:BA97" si="451">ROUND($D94*AZ94,0)</f>
        <v>166996629</v>
      </c>
      <c r="BB94" s="160" t="str">
        <f t="shared" ref="BB94:BB97" si="452">+IF(AZ94&lt;=$E94,"OK","NO OK")</f>
        <v>OK</v>
      </c>
    </row>
    <row r="95" spans="1:60" x14ac:dyDescent="0.2">
      <c r="A95" s="155">
        <v>14.02</v>
      </c>
      <c r="B95" s="156" t="s">
        <v>244</v>
      </c>
      <c r="C95" s="157" t="s">
        <v>168</v>
      </c>
      <c r="D95" s="158">
        <v>225.07</v>
      </c>
      <c r="E95" s="159">
        <v>51581</v>
      </c>
      <c r="F95" s="159">
        <f>ROUND(D95*E95,0)</f>
        <v>11609336</v>
      </c>
      <c r="G95" s="159">
        <v>51168</v>
      </c>
      <c r="H95" s="159">
        <f t="shared" si="421"/>
        <v>11516382</v>
      </c>
      <c r="I95" s="160" t="str">
        <f t="shared" si="422"/>
        <v>OK</v>
      </c>
      <c r="J95" s="159">
        <v>50717</v>
      </c>
      <c r="K95" s="159">
        <f t="shared" si="423"/>
        <v>11414875</v>
      </c>
      <c r="L95" s="160" t="str">
        <f t="shared" si="424"/>
        <v>OK</v>
      </c>
      <c r="M95" s="159">
        <v>51581</v>
      </c>
      <c r="N95" s="159">
        <f t="shared" si="425"/>
        <v>11609336</v>
      </c>
      <c r="O95" s="160" t="str">
        <f t="shared" si="426"/>
        <v>OK</v>
      </c>
      <c r="P95" s="159">
        <v>50898</v>
      </c>
      <c r="Q95" s="159">
        <f t="shared" si="427"/>
        <v>11455613</v>
      </c>
      <c r="R95" s="160" t="str">
        <f t="shared" si="428"/>
        <v>OK</v>
      </c>
      <c r="S95" s="159">
        <v>50998</v>
      </c>
      <c r="T95" s="159">
        <f t="shared" si="429"/>
        <v>11478120</v>
      </c>
      <c r="U95" s="160" t="str">
        <f t="shared" si="430"/>
        <v>OK</v>
      </c>
      <c r="V95" s="159">
        <v>51148</v>
      </c>
      <c r="W95" s="159">
        <f t="shared" si="431"/>
        <v>11511880</v>
      </c>
      <c r="X95" s="160" t="str">
        <f t="shared" si="432"/>
        <v>OK</v>
      </c>
      <c r="Y95" s="159">
        <v>51581</v>
      </c>
      <c r="Z95" s="159">
        <f t="shared" si="433"/>
        <v>11609336</v>
      </c>
      <c r="AA95" s="160" t="str">
        <f t="shared" si="434"/>
        <v>OK</v>
      </c>
      <c r="AB95" s="159">
        <v>51061</v>
      </c>
      <c r="AC95" s="159">
        <f t="shared" si="435"/>
        <v>11492299</v>
      </c>
      <c r="AD95" s="160" t="str">
        <f t="shared" si="436"/>
        <v>OK</v>
      </c>
      <c r="AE95" s="159">
        <v>49776</v>
      </c>
      <c r="AF95" s="159">
        <f t="shared" si="437"/>
        <v>11203084</v>
      </c>
      <c r="AG95" s="160" t="str">
        <f t="shared" si="438"/>
        <v>OK</v>
      </c>
      <c r="AH95" s="159">
        <v>51008</v>
      </c>
      <c r="AI95" s="159">
        <f t="shared" si="439"/>
        <v>11480371</v>
      </c>
      <c r="AJ95" s="160" t="str">
        <f t="shared" si="440"/>
        <v>OK</v>
      </c>
      <c r="AK95" s="159">
        <v>51117</v>
      </c>
      <c r="AL95" s="159">
        <f t="shared" si="441"/>
        <v>11504903</v>
      </c>
      <c r="AM95" s="160" t="str">
        <f t="shared" si="442"/>
        <v>OK</v>
      </c>
      <c r="AN95" s="159">
        <v>50900</v>
      </c>
      <c r="AO95" s="159">
        <f t="shared" si="443"/>
        <v>11456063</v>
      </c>
      <c r="AP95" s="160" t="str">
        <f t="shared" si="444"/>
        <v>OK</v>
      </c>
      <c r="AQ95" s="159">
        <v>51204</v>
      </c>
      <c r="AR95" s="159">
        <f t="shared" si="445"/>
        <v>11524484</v>
      </c>
      <c r="AS95" s="160" t="str">
        <f t="shared" si="446"/>
        <v>OK</v>
      </c>
      <c r="AT95" s="159">
        <v>51184</v>
      </c>
      <c r="AU95" s="159">
        <f t="shared" si="447"/>
        <v>11519983</v>
      </c>
      <c r="AV95" s="160" t="str">
        <f t="shared" si="448"/>
        <v>OK</v>
      </c>
      <c r="AW95" s="159">
        <v>50600</v>
      </c>
      <c r="AX95" s="159">
        <f t="shared" si="449"/>
        <v>11388542</v>
      </c>
      <c r="AY95" s="160" t="str">
        <f t="shared" si="450"/>
        <v>OK</v>
      </c>
      <c r="AZ95" s="159">
        <v>51581</v>
      </c>
      <c r="BA95" s="159">
        <f t="shared" si="451"/>
        <v>11609336</v>
      </c>
      <c r="BB95" s="160" t="str">
        <f t="shared" si="452"/>
        <v>OK</v>
      </c>
    </row>
    <row r="96" spans="1:60" x14ac:dyDescent="0.2">
      <c r="A96" s="155">
        <v>14.03</v>
      </c>
      <c r="B96" s="156" t="s">
        <v>245</v>
      </c>
      <c r="C96" s="157" t="s">
        <v>168</v>
      </c>
      <c r="D96" s="158">
        <v>617.85</v>
      </c>
      <c r="E96" s="159">
        <v>46256</v>
      </c>
      <c r="F96" s="159">
        <f>ROUND(D96*E96,0)</f>
        <v>28579270</v>
      </c>
      <c r="G96" s="159">
        <v>45886</v>
      </c>
      <c r="H96" s="159">
        <f t="shared" si="421"/>
        <v>28350665</v>
      </c>
      <c r="I96" s="160" t="str">
        <f t="shared" si="422"/>
        <v>OK</v>
      </c>
      <c r="J96" s="159">
        <v>45481</v>
      </c>
      <c r="K96" s="159">
        <f t="shared" si="423"/>
        <v>28100436</v>
      </c>
      <c r="L96" s="160" t="str">
        <f t="shared" si="424"/>
        <v>OK</v>
      </c>
      <c r="M96" s="159">
        <v>46256</v>
      </c>
      <c r="N96" s="159">
        <f t="shared" si="425"/>
        <v>28579270</v>
      </c>
      <c r="O96" s="160" t="str">
        <f t="shared" si="426"/>
        <v>OK</v>
      </c>
      <c r="P96" s="159">
        <v>45643</v>
      </c>
      <c r="Q96" s="159">
        <f t="shared" si="427"/>
        <v>28200528</v>
      </c>
      <c r="R96" s="160" t="str">
        <f t="shared" si="428"/>
        <v>OK</v>
      </c>
      <c r="S96" s="159">
        <v>45733</v>
      </c>
      <c r="T96" s="159">
        <f t="shared" si="429"/>
        <v>28256134</v>
      </c>
      <c r="U96" s="160" t="str">
        <f t="shared" si="430"/>
        <v>OK</v>
      </c>
      <c r="V96" s="159">
        <v>45867</v>
      </c>
      <c r="W96" s="159">
        <f t="shared" si="431"/>
        <v>28338926</v>
      </c>
      <c r="X96" s="160" t="str">
        <f t="shared" si="432"/>
        <v>OK</v>
      </c>
      <c r="Y96" s="159">
        <v>46256</v>
      </c>
      <c r="Z96" s="159">
        <f t="shared" si="433"/>
        <v>28579270</v>
      </c>
      <c r="AA96" s="160" t="str">
        <f t="shared" si="434"/>
        <v>OK</v>
      </c>
      <c r="AB96" s="159">
        <v>45789</v>
      </c>
      <c r="AC96" s="159">
        <f t="shared" si="435"/>
        <v>28290734</v>
      </c>
      <c r="AD96" s="160" t="str">
        <f t="shared" si="436"/>
        <v>OK</v>
      </c>
      <c r="AE96" s="159">
        <v>44637</v>
      </c>
      <c r="AF96" s="159">
        <f t="shared" si="437"/>
        <v>27578970</v>
      </c>
      <c r="AG96" s="160" t="str">
        <f t="shared" si="438"/>
        <v>OK</v>
      </c>
      <c r="AH96" s="159">
        <v>45743</v>
      </c>
      <c r="AI96" s="159">
        <f t="shared" si="439"/>
        <v>28262313</v>
      </c>
      <c r="AJ96" s="160" t="str">
        <f t="shared" si="440"/>
        <v>OK</v>
      </c>
      <c r="AK96" s="159">
        <v>45840</v>
      </c>
      <c r="AL96" s="159">
        <f t="shared" si="441"/>
        <v>28322244</v>
      </c>
      <c r="AM96" s="160" t="str">
        <f t="shared" si="442"/>
        <v>OK</v>
      </c>
      <c r="AN96" s="159">
        <v>45645</v>
      </c>
      <c r="AO96" s="159">
        <f t="shared" si="443"/>
        <v>28201763</v>
      </c>
      <c r="AP96" s="160" t="str">
        <f t="shared" si="444"/>
        <v>OK</v>
      </c>
      <c r="AQ96" s="159">
        <v>45918</v>
      </c>
      <c r="AR96" s="159">
        <f t="shared" si="445"/>
        <v>28370436</v>
      </c>
      <c r="AS96" s="160" t="str">
        <f t="shared" si="446"/>
        <v>OK</v>
      </c>
      <c r="AT96" s="159">
        <v>45900</v>
      </c>
      <c r="AU96" s="159">
        <f t="shared" si="447"/>
        <v>28359315</v>
      </c>
      <c r="AV96" s="160" t="str">
        <f t="shared" si="448"/>
        <v>OK</v>
      </c>
      <c r="AW96" s="159">
        <v>45400</v>
      </c>
      <c r="AX96" s="159">
        <f t="shared" si="449"/>
        <v>28050390</v>
      </c>
      <c r="AY96" s="160" t="str">
        <f t="shared" si="450"/>
        <v>OK</v>
      </c>
      <c r="AZ96" s="159">
        <v>46256</v>
      </c>
      <c r="BA96" s="159">
        <f t="shared" si="451"/>
        <v>28579270</v>
      </c>
      <c r="BB96" s="160" t="str">
        <f t="shared" si="452"/>
        <v>OK</v>
      </c>
    </row>
    <row r="97" spans="1:54" x14ac:dyDescent="0.2">
      <c r="A97" s="155">
        <v>14.04</v>
      </c>
      <c r="B97" s="156" t="s">
        <v>246</v>
      </c>
      <c r="C97" s="157" t="s">
        <v>168</v>
      </c>
      <c r="D97" s="158">
        <v>350.73</v>
      </c>
      <c r="E97" s="159">
        <v>80475</v>
      </c>
      <c r="F97" s="159">
        <f>ROUND(D97*E97,0)</f>
        <v>28224997</v>
      </c>
      <c r="G97" s="159">
        <v>79831</v>
      </c>
      <c r="H97" s="159">
        <f t="shared" si="421"/>
        <v>27999127</v>
      </c>
      <c r="I97" s="160" t="str">
        <f t="shared" si="422"/>
        <v>OK</v>
      </c>
      <c r="J97" s="159">
        <v>79127</v>
      </c>
      <c r="K97" s="159">
        <f t="shared" si="423"/>
        <v>27752213</v>
      </c>
      <c r="L97" s="160" t="str">
        <f t="shared" si="424"/>
        <v>OK</v>
      </c>
      <c r="M97" s="159">
        <v>80475</v>
      </c>
      <c r="N97" s="159">
        <f t="shared" si="425"/>
        <v>28224997</v>
      </c>
      <c r="O97" s="160" t="str">
        <f t="shared" si="426"/>
        <v>OK</v>
      </c>
      <c r="P97" s="159">
        <v>79409</v>
      </c>
      <c r="Q97" s="159">
        <f t="shared" si="427"/>
        <v>27851119</v>
      </c>
      <c r="R97" s="160" t="str">
        <f t="shared" si="428"/>
        <v>OK</v>
      </c>
      <c r="S97" s="159">
        <v>79566</v>
      </c>
      <c r="T97" s="159">
        <f t="shared" si="429"/>
        <v>27906183</v>
      </c>
      <c r="U97" s="160" t="str">
        <f t="shared" si="430"/>
        <v>OK</v>
      </c>
      <c r="V97" s="159">
        <v>79799</v>
      </c>
      <c r="W97" s="159">
        <f t="shared" si="431"/>
        <v>27987903</v>
      </c>
      <c r="X97" s="160" t="str">
        <f t="shared" si="432"/>
        <v>OK</v>
      </c>
      <c r="Y97" s="159">
        <v>80475</v>
      </c>
      <c r="Z97" s="159">
        <f t="shared" si="433"/>
        <v>28224997</v>
      </c>
      <c r="AA97" s="160" t="str">
        <f t="shared" si="434"/>
        <v>OK</v>
      </c>
      <c r="AB97" s="159">
        <v>79663</v>
      </c>
      <c r="AC97" s="159">
        <f t="shared" si="435"/>
        <v>27940204</v>
      </c>
      <c r="AD97" s="160" t="str">
        <f t="shared" si="436"/>
        <v>OK</v>
      </c>
      <c r="AE97" s="159">
        <v>77658</v>
      </c>
      <c r="AF97" s="159">
        <f t="shared" si="437"/>
        <v>27236990</v>
      </c>
      <c r="AG97" s="160" t="str">
        <f t="shared" si="438"/>
        <v>OK</v>
      </c>
      <c r="AH97" s="159">
        <v>79582</v>
      </c>
      <c r="AI97" s="159">
        <f t="shared" si="439"/>
        <v>27911795</v>
      </c>
      <c r="AJ97" s="160" t="str">
        <f t="shared" si="440"/>
        <v>OK</v>
      </c>
      <c r="AK97" s="159">
        <v>79751</v>
      </c>
      <c r="AL97" s="159">
        <f t="shared" si="441"/>
        <v>27971068</v>
      </c>
      <c r="AM97" s="160" t="str">
        <f t="shared" si="442"/>
        <v>OK</v>
      </c>
      <c r="AN97" s="159">
        <v>79412</v>
      </c>
      <c r="AO97" s="159">
        <f t="shared" si="443"/>
        <v>27852171</v>
      </c>
      <c r="AP97" s="160" t="str">
        <f t="shared" si="444"/>
        <v>OK</v>
      </c>
      <c r="AQ97" s="159">
        <v>79886</v>
      </c>
      <c r="AR97" s="159">
        <f t="shared" si="445"/>
        <v>28018417</v>
      </c>
      <c r="AS97" s="160" t="str">
        <f t="shared" si="446"/>
        <v>OK</v>
      </c>
      <c r="AT97" s="159">
        <v>79855</v>
      </c>
      <c r="AU97" s="159">
        <f t="shared" si="447"/>
        <v>28007544</v>
      </c>
      <c r="AV97" s="160" t="str">
        <f t="shared" si="448"/>
        <v>OK</v>
      </c>
      <c r="AW97" s="159">
        <v>78900</v>
      </c>
      <c r="AX97" s="159">
        <f t="shared" si="449"/>
        <v>27672597</v>
      </c>
      <c r="AY97" s="160" t="str">
        <f t="shared" si="450"/>
        <v>OK</v>
      </c>
      <c r="AZ97" s="159">
        <v>80475</v>
      </c>
      <c r="BA97" s="159">
        <f t="shared" si="451"/>
        <v>28224997</v>
      </c>
      <c r="BB97" s="160" t="str">
        <f t="shared" si="452"/>
        <v>OK</v>
      </c>
    </row>
    <row r="98" spans="1:54" x14ac:dyDescent="0.2">
      <c r="A98" s="155"/>
      <c r="B98" s="164" t="s">
        <v>176</v>
      </c>
      <c r="C98" s="157"/>
      <c r="D98" s="165"/>
      <c r="E98" s="166"/>
      <c r="F98" s="167">
        <f>SUM(F94:F97)</f>
        <v>235410232</v>
      </c>
      <c r="G98" s="166"/>
      <c r="H98" s="167">
        <f>SUM(H94:H97)</f>
        <v>233524446</v>
      </c>
      <c r="I98" s="166"/>
      <c r="J98" s="166"/>
      <c r="K98" s="167">
        <f>SUM(K94:K97)</f>
        <v>231468233</v>
      </c>
      <c r="L98" s="166"/>
      <c r="M98" s="166"/>
      <c r="N98" s="167">
        <f>SUM(N94:N97)</f>
        <v>233741349</v>
      </c>
      <c r="O98" s="166"/>
      <c r="P98" s="166">
        <v>0</v>
      </c>
      <c r="Q98" s="167">
        <f>SUM(Q94:Q97)</f>
        <v>232293161</v>
      </c>
      <c r="R98" s="166"/>
      <c r="S98" s="166">
        <v>0</v>
      </c>
      <c r="T98" s="167">
        <f>SUM(T94:T97)</f>
        <v>232751445</v>
      </c>
      <c r="U98" s="166"/>
      <c r="V98" s="166"/>
      <c r="W98" s="167">
        <f>SUM(W94:W97)</f>
        <v>233431959</v>
      </c>
      <c r="X98" s="166"/>
      <c r="Y98" s="166"/>
      <c r="Z98" s="167">
        <f>SUM(Z94:Z97)</f>
        <v>230967103</v>
      </c>
      <c r="AA98" s="166"/>
      <c r="AB98" s="166"/>
      <c r="AC98" s="167">
        <f>SUM(AC94:AC97)</f>
        <v>233034728</v>
      </c>
      <c r="AD98" s="166"/>
      <c r="AE98" s="166"/>
      <c r="AF98" s="167">
        <f>SUM(AF94:AF97)</f>
        <v>227169165</v>
      </c>
      <c r="AG98" s="166"/>
      <c r="AH98" s="166"/>
      <c r="AI98" s="167">
        <f>SUM(AI94:AI97)</f>
        <v>232797998</v>
      </c>
      <c r="AJ98" s="166"/>
      <c r="AK98" s="166">
        <v>0</v>
      </c>
      <c r="AL98" s="167">
        <f>SUM(AL94:AL97)</f>
        <v>233293933</v>
      </c>
      <c r="AM98" s="166"/>
      <c r="AN98" s="166"/>
      <c r="AO98" s="167">
        <f>SUM(AO94:AO97)</f>
        <v>232301317</v>
      </c>
      <c r="AP98" s="166"/>
      <c r="AQ98" s="166">
        <v>0</v>
      </c>
      <c r="AR98" s="167">
        <f>SUM(AR94:AR97)</f>
        <v>233690815</v>
      </c>
      <c r="AS98" s="166"/>
      <c r="AT98" s="166"/>
      <c r="AU98" s="167">
        <f>SUM(AU94:AU97)</f>
        <v>233599298</v>
      </c>
      <c r="AV98" s="166"/>
      <c r="AW98" s="166"/>
      <c r="AX98" s="167">
        <f>SUM(AX94:AX97)</f>
        <v>231290564</v>
      </c>
      <c r="AY98" s="166"/>
      <c r="AZ98" s="166"/>
      <c r="BA98" s="167">
        <f>SUM(BA94:BA97)</f>
        <v>235410232</v>
      </c>
      <c r="BB98" s="166"/>
    </row>
    <row r="99" spans="1:54" s="148" customFormat="1" x14ac:dyDescent="0.2">
      <c r="A99" s="169">
        <v>15</v>
      </c>
      <c r="B99" s="170" t="s">
        <v>247</v>
      </c>
      <c r="C99" s="171"/>
      <c r="D99" s="172"/>
      <c r="E99" s="172"/>
      <c r="F99" s="172"/>
      <c r="G99" s="172"/>
      <c r="H99" s="172"/>
      <c r="I99" s="172"/>
      <c r="J99" s="172"/>
      <c r="K99" s="172"/>
      <c r="L99" s="172"/>
      <c r="M99" s="172"/>
      <c r="N99" s="172"/>
      <c r="O99" s="172"/>
      <c r="P99" s="172">
        <v>0</v>
      </c>
      <c r="Q99" s="172"/>
      <c r="R99" s="172"/>
      <c r="S99" s="172">
        <v>0</v>
      </c>
      <c r="T99" s="172"/>
      <c r="U99" s="172"/>
      <c r="V99" s="172"/>
      <c r="W99" s="172"/>
      <c r="X99" s="172"/>
      <c r="Y99" s="172"/>
      <c r="Z99" s="172"/>
      <c r="AA99" s="172"/>
      <c r="AB99" s="172"/>
      <c r="AC99" s="172"/>
      <c r="AD99" s="172"/>
      <c r="AE99" s="172"/>
      <c r="AF99" s="172"/>
      <c r="AG99" s="172"/>
      <c r="AH99" s="172"/>
      <c r="AI99" s="172"/>
      <c r="AJ99" s="172"/>
      <c r="AK99" s="172">
        <v>0</v>
      </c>
      <c r="AL99" s="172"/>
      <c r="AM99" s="172"/>
      <c r="AN99" s="172"/>
      <c r="AO99" s="172"/>
      <c r="AP99" s="172"/>
      <c r="AQ99" s="172">
        <v>0</v>
      </c>
      <c r="AR99" s="172"/>
      <c r="AS99" s="172"/>
      <c r="AT99" s="172"/>
      <c r="AU99" s="172"/>
      <c r="AV99" s="172"/>
      <c r="AW99" s="172"/>
      <c r="AX99" s="172"/>
      <c r="AY99" s="172"/>
      <c r="AZ99" s="172"/>
      <c r="BA99" s="172"/>
      <c r="BB99" s="172"/>
    </row>
    <row r="100" spans="1:54" x14ac:dyDescent="0.2">
      <c r="A100" s="155">
        <v>15.01</v>
      </c>
      <c r="B100" s="162" t="s">
        <v>248</v>
      </c>
      <c r="C100" s="157" t="s">
        <v>185</v>
      </c>
      <c r="D100" s="168">
        <v>12</v>
      </c>
      <c r="E100" s="159">
        <v>44427</v>
      </c>
      <c r="F100" s="159">
        <f t="shared" ref="F100:F109" si="453">ROUND(D100*E100,0)</f>
        <v>533124</v>
      </c>
      <c r="G100" s="159">
        <v>44072</v>
      </c>
      <c r="H100" s="159">
        <f t="shared" ref="H100:H109" si="454">ROUND($D100*G100,0)</f>
        <v>528864</v>
      </c>
      <c r="I100" s="160" t="str">
        <f t="shared" ref="I100:I109" si="455">+IF(G100&lt;=$E100,"OK","NO OK")</f>
        <v>OK</v>
      </c>
      <c r="J100" s="159">
        <v>43683</v>
      </c>
      <c r="K100" s="159">
        <f t="shared" ref="K100:K109" si="456">ROUND($D100*J100,0)</f>
        <v>524196</v>
      </c>
      <c r="L100" s="160" t="str">
        <f t="shared" ref="L100:L109" si="457">+IF(J100&lt;=$E100,"OK","NO OK")</f>
        <v>OK</v>
      </c>
      <c r="M100" s="159">
        <v>44427</v>
      </c>
      <c r="N100" s="159">
        <f t="shared" ref="N100:N109" si="458">ROUND($D100*M100,0)</f>
        <v>533124</v>
      </c>
      <c r="O100" s="160" t="str">
        <f t="shared" ref="O100:O109" si="459">+IF(M100&lt;=$E100,"OK","NO OK")</f>
        <v>OK</v>
      </c>
      <c r="P100" s="159">
        <v>43838</v>
      </c>
      <c r="Q100" s="159">
        <f t="shared" ref="Q100:Q109" si="460">ROUND($D100*P100,0)</f>
        <v>526056</v>
      </c>
      <c r="R100" s="160" t="str">
        <f t="shared" ref="R100:R109" si="461">+IF(P100&lt;=$E100,"OK","NO OK")</f>
        <v>OK</v>
      </c>
      <c r="S100" s="159">
        <v>43925</v>
      </c>
      <c r="T100" s="159">
        <f t="shared" ref="T100:T109" si="462">ROUND($D100*S100,0)</f>
        <v>527100</v>
      </c>
      <c r="U100" s="160" t="str">
        <f t="shared" ref="U100:U109" si="463">+IF(S100&lt;=$E100,"OK","NO OK")</f>
        <v>OK</v>
      </c>
      <c r="V100" s="159">
        <v>44054</v>
      </c>
      <c r="W100" s="159">
        <f t="shared" ref="W100:W109" si="464">ROUND($D100*V100,0)</f>
        <v>528648</v>
      </c>
      <c r="X100" s="160" t="str">
        <f t="shared" ref="X100:X109" si="465">+IF(V100&lt;=$E100,"OK","NO OK")</f>
        <v>OK</v>
      </c>
      <c r="Y100" s="159">
        <v>44427</v>
      </c>
      <c r="Z100" s="159">
        <f t="shared" ref="Z100:Z109" si="466">ROUND($D100*Y100,0)</f>
        <v>533124</v>
      </c>
      <c r="AA100" s="160" t="str">
        <f t="shared" ref="AA100:AA109" si="467">+IF(Y100&lt;=$E100,"OK","NO OK")</f>
        <v>OK</v>
      </c>
      <c r="AB100" s="159">
        <v>43979</v>
      </c>
      <c r="AC100" s="159">
        <f t="shared" ref="AC100:AC109" si="468">ROUND($D100*AB100,0)</f>
        <v>527748</v>
      </c>
      <c r="AD100" s="160" t="str">
        <f t="shared" ref="AD100:AD109" si="469">+IF(AB100&lt;=$E100,"OK","NO OK")</f>
        <v>OK</v>
      </c>
      <c r="AE100" s="159">
        <v>42872</v>
      </c>
      <c r="AF100" s="159">
        <f t="shared" ref="AF100:AF109" si="470">ROUND($D100*AE100,0)</f>
        <v>514464</v>
      </c>
      <c r="AG100" s="160" t="str">
        <f t="shared" ref="AG100:AG109" si="471">+IF(AE100&lt;=$E100,"OK","NO OK")</f>
        <v>OK</v>
      </c>
      <c r="AH100" s="159">
        <v>43934</v>
      </c>
      <c r="AI100" s="159">
        <f t="shared" ref="AI100:AI109" si="472">ROUND($D100*AH100,0)</f>
        <v>527208</v>
      </c>
      <c r="AJ100" s="160" t="str">
        <f t="shared" ref="AJ100:AJ109" si="473">+IF(AH100&lt;=$E100,"OK","NO OK")</f>
        <v>OK</v>
      </c>
      <c r="AK100" s="159">
        <v>44027</v>
      </c>
      <c r="AL100" s="159">
        <f t="shared" ref="AL100:AL109" si="474">ROUND($D100*AK100,0)</f>
        <v>528324</v>
      </c>
      <c r="AM100" s="160" t="str">
        <f t="shared" ref="AM100:AM109" si="475">+IF(AK100&lt;=$E100,"OK","NO OK")</f>
        <v>OK</v>
      </c>
      <c r="AN100" s="159">
        <v>43840</v>
      </c>
      <c r="AO100" s="159">
        <f t="shared" ref="AO100:AO109" si="476">ROUND($D100*AN100,0)</f>
        <v>526080</v>
      </c>
      <c r="AP100" s="160" t="str">
        <f t="shared" ref="AP100:AP109" si="477">+IF(AN100&lt;=$E100,"OK","NO OK")</f>
        <v>OK</v>
      </c>
      <c r="AQ100" s="159">
        <v>44102</v>
      </c>
      <c r="AR100" s="159">
        <f t="shared" ref="AR100:AR109" si="478">ROUND($D100*AQ100,0)</f>
        <v>529224</v>
      </c>
      <c r="AS100" s="160" t="str">
        <f t="shared" ref="AS100:AS109" si="479">+IF(AQ100&lt;=$E100,"OK","NO OK")</f>
        <v>OK</v>
      </c>
      <c r="AT100" s="159">
        <v>44085</v>
      </c>
      <c r="AU100" s="159">
        <f t="shared" ref="AU100:AU109" si="480">ROUND($D100*AT100,0)</f>
        <v>529020</v>
      </c>
      <c r="AV100" s="160" t="str">
        <f t="shared" ref="AV100:AV109" si="481">+IF(AT100&lt;=$E100,"OK","NO OK")</f>
        <v>OK</v>
      </c>
      <c r="AW100" s="159">
        <v>43550</v>
      </c>
      <c r="AX100" s="159">
        <f t="shared" ref="AX100:AX109" si="482">ROUND($D100*AW100,0)</f>
        <v>522600</v>
      </c>
      <c r="AY100" s="160" t="str">
        <f t="shared" ref="AY100:AY109" si="483">+IF(AW100&lt;=$E100,"OK","NO OK")</f>
        <v>OK</v>
      </c>
      <c r="AZ100" s="159">
        <v>44427</v>
      </c>
      <c r="BA100" s="159">
        <f t="shared" ref="BA100:BA109" si="484">ROUND($D100*AZ100,0)</f>
        <v>533124</v>
      </c>
      <c r="BB100" s="160" t="str">
        <f t="shared" ref="BB100:BB109" si="485">+IF(AZ100&lt;=$E100,"OK","NO OK")</f>
        <v>OK</v>
      </c>
    </row>
    <row r="101" spans="1:54" x14ac:dyDescent="0.2">
      <c r="A101" s="155">
        <v>15.02</v>
      </c>
      <c r="B101" s="162" t="s">
        <v>249</v>
      </c>
      <c r="C101" s="157" t="s">
        <v>185</v>
      </c>
      <c r="D101" s="168">
        <v>36</v>
      </c>
      <c r="E101" s="159">
        <v>44427</v>
      </c>
      <c r="F101" s="159">
        <f t="shared" si="453"/>
        <v>1599372</v>
      </c>
      <c r="G101" s="159">
        <v>44072</v>
      </c>
      <c r="H101" s="159">
        <f t="shared" si="454"/>
        <v>1586592</v>
      </c>
      <c r="I101" s="160" t="str">
        <f t="shared" si="455"/>
        <v>OK</v>
      </c>
      <c r="J101" s="159">
        <v>43683</v>
      </c>
      <c r="K101" s="159">
        <f t="shared" si="456"/>
        <v>1572588</v>
      </c>
      <c r="L101" s="160" t="str">
        <f t="shared" si="457"/>
        <v>OK</v>
      </c>
      <c r="M101" s="159">
        <v>44427</v>
      </c>
      <c r="N101" s="159">
        <f t="shared" si="458"/>
        <v>1599372</v>
      </c>
      <c r="O101" s="160" t="str">
        <f t="shared" si="459"/>
        <v>OK</v>
      </c>
      <c r="P101" s="159">
        <v>43838</v>
      </c>
      <c r="Q101" s="159">
        <f t="shared" si="460"/>
        <v>1578168</v>
      </c>
      <c r="R101" s="160" t="str">
        <f t="shared" si="461"/>
        <v>OK</v>
      </c>
      <c r="S101" s="159">
        <v>43925</v>
      </c>
      <c r="T101" s="159">
        <f t="shared" si="462"/>
        <v>1581300</v>
      </c>
      <c r="U101" s="160" t="str">
        <f t="shared" si="463"/>
        <v>OK</v>
      </c>
      <c r="V101" s="159">
        <v>44054</v>
      </c>
      <c r="W101" s="159">
        <f t="shared" si="464"/>
        <v>1585944</v>
      </c>
      <c r="X101" s="160" t="str">
        <f t="shared" si="465"/>
        <v>OK</v>
      </c>
      <c r="Y101" s="159">
        <v>44427</v>
      </c>
      <c r="Z101" s="159">
        <f t="shared" si="466"/>
        <v>1599372</v>
      </c>
      <c r="AA101" s="160" t="str">
        <f t="shared" si="467"/>
        <v>OK</v>
      </c>
      <c r="AB101" s="159">
        <v>43979</v>
      </c>
      <c r="AC101" s="159">
        <f t="shared" si="468"/>
        <v>1583244</v>
      </c>
      <c r="AD101" s="160" t="str">
        <f t="shared" si="469"/>
        <v>OK</v>
      </c>
      <c r="AE101" s="159">
        <v>42872</v>
      </c>
      <c r="AF101" s="159">
        <f t="shared" si="470"/>
        <v>1543392</v>
      </c>
      <c r="AG101" s="160" t="str">
        <f t="shared" si="471"/>
        <v>OK</v>
      </c>
      <c r="AH101" s="159">
        <v>43934</v>
      </c>
      <c r="AI101" s="159">
        <f t="shared" si="472"/>
        <v>1581624</v>
      </c>
      <c r="AJ101" s="160" t="str">
        <f t="shared" si="473"/>
        <v>OK</v>
      </c>
      <c r="AK101" s="159">
        <v>44027</v>
      </c>
      <c r="AL101" s="159">
        <f t="shared" si="474"/>
        <v>1584972</v>
      </c>
      <c r="AM101" s="160" t="str">
        <f t="shared" si="475"/>
        <v>OK</v>
      </c>
      <c r="AN101" s="159">
        <v>43840</v>
      </c>
      <c r="AO101" s="159">
        <f t="shared" si="476"/>
        <v>1578240</v>
      </c>
      <c r="AP101" s="160" t="str">
        <f t="shared" si="477"/>
        <v>OK</v>
      </c>
      <c r="AQ101" s="159">
        <v>44102</v>
      </c>
      <c r="AR101" s="159">
        <f t="shared" si="478"/>
        <v>1587672</v>
      </c>
      <c r="AS101" s="160" t="str">
        <f t="shared" si="479"/>
        <v>OK</v>
      </c>
      <c r="AT101" s="159">
        <v>44085</v>
      </c>
      <c r="AU101" s="159">
        <f t="shared" si="480"/>
        <v>1587060</v>
      </c>
      <c r="AV101" s="160" t="str">
        <f t="shared" si="481"/>
        <v>OK</v>
      </c>
      <c r="AW101" s="159">
        <v>43550</v>
      </c>
      <c r="AX101" s="159">
        <f t="shared" si="482"/>
        <v>1567800</v>
      </c>
      <c r="AY101" s="160" t="str">
        <f t="shared" si="483"/>
        <v>OK</v>
      </c>
      <c r="AZ101" s="159">
        <v>44427</v>
      </c>
      <c r="BA101" s="159">
        <f t="shared" si="484"/>
        <v>1599372</v>
      </c>
      <c r="BB101" s="160" t="str">
        <f t="shared" si="485"/>
        <v>OK</v>
      </c>
    </row>
    <row r="102" spans="1:54" x14ac:dyDescent="0.2">
      <c r="A102" s="155">
        <v>15.03</v>
      </c>
      <c r="B102" s="162" t="s">
        <v>250</v>
      </c>
      <c r="C102" s="157" t="s">
        <v>185</v>
      </c>
      <c r="D102" s="168">
        <v>48</v>
      </c>
      <c r="E102" s="159">
        <v>44427</v>
      </c>
      <c r="F102" s="159">
        <f t="shared" si="453"/>
        <v>2132496</v>
      </c>
      <c r="G102" s="159">
        <v>44072</v>
      </c>
      <c r="H102" s="159">
        <f t="shared" si="454"/>
        <v>2115456</v>
      </c>
      <c r="I102" s="160" t="str">
        <f t="shared" si="455"/>
        <v>OK</v>
      </c>
      <c r="J102" s="159">
        <v>43683</v>
      </c>
      <c r="K102" s="159">
        <f t="shared" si="456"/>
        <v>2096784</v>
      </c>
      <c r="L102" s="160" t="str">
        <f t="shared" si="457"/>
        <v>OK</v>
      </c>
      <c r="M102" s="159">
        <v>44427</v>
      </c>
      <c r="N102" s="159">
        <f t="shared" si="458"/>
        <v>2132496</v>
      </c>
      <c r="O102" s="160" t="str">
        <f t="shared" si="459"/>
        <v>OK</v>
      </c>
      <c r="P102" s="159">
        <v>43838</v>
      </c>
      <c r="Q102" s="159">
        <f t="shared" si="460"/>
        <v>2104224</v>
      </c>
      <c r="R102" s="160" t="str">
        <f t="shared" si="461"/>
        <v>OK</v>
      </c>
      <c r="S102" s="159">
        <v>43925</v>
      </c>
      <c r="T102" s="159">
        <f t="shared" si="462"/>
        <v>2108400</v>
      </c>
      <c r="U102" s="160" t="str">
        <f t="shared" si="463"/>
        <v>OK</v>
      </c>
      <c r="V102" s="159">
        <v>44054</v>
      </c>
      <c r="W102" s="159">
        <f t="shared" si="464"/>
        <v>2114592</v>
      </c>
      <c r="X102" s="160" t="str">
        <f t="shared" si="465"/>
        <v>OK</v>
      </c>
      <c r="Y102" s="159">
        <v>44427</v>
      </c>
      <c r="Z102" s="159">
        <f t="shared" si="466"/>
        <v>2132496</v>
      </c>
      <c r="AA102" s="160" t="str">
        <f t="shared" si="467"/>
        <v>OK</v>
      </c>
      <c r="AB102" s="159">
        <v>43979</v>
      </c>
      <c r="AC102" s="159">
        <f t="shared" si="468"/>
        <v>2110992</v>
      </c>
      <c r="AD102" s="160" t="str">
        <f t="shared" si="469"/>
        <v>OK</v>
      </c>
      <c r="AE102" s="159">
        <v>42872</v>
      </c>
      <c r="AF102" s="159">
        <f t="shared" si="470"/>
        <v>2057856</v>
      </c>
      <c r="AG102" s="160" t="str">
        <f t="shared" si="471"/>
        <v>OK</v>
      </c>
      <c r="AH102" s="159">
        <v>43934</v>
      </c>
      <c r="AI102" s="159">
        <f t="shared" si="472"/>
        <v>2108832</v>
      </c>
      <c r="AJ102" s="160" t="str">
        <f t="shared" si="473"/>
        <v>OK</v>
      </c>
      <c r="AK102" s="159">
        <v>44027</v>
      </c>
      <c r="AL102" s="159">
        <f t="shared" si="474"/>
        <v>2113296</v>
      </c>
      <c r="AM102" s="160" t="str">
        <f t="shared" si="475"/>
        <v>OK</v>
      </c>
      <c r="AN102" s="159">
        <v>43840</v>
      </c>
      <c r="AO102" s="159">
        <f t="shared" si="476"/>
        <v>2104320</v>
      </c>
      <c r="AP102" s="160" t="str">
        <f t="shared" si="477"/>
        <v>OK</v>
      </c>
      <c r="AQ102" s="159">
        <v>44102</v>
      </c>
      <c r="AR102" s="159">
        <f t="shared" si="478"/>
        <v>2116896</v>
      </c>
      <c r="AS102" s="160" t="str">
        <f t="shared" si="479"/>
        <v>OK</v>
      </c>
      <c r="AT102" s="159">
        <v>44085</v>
      </c>
      <c r="AU102" s="159">
        <f t="shared" si="480"/>
        <v>2116080</v>
      </c>
      <c r="AV102" s="160" t="str">
        <f t="shared" si="481"/>
        <v>OK</v>
      </c>
      <c r="AW102" s="159">
        <v>43550</v>
      </c>
      <c r="AX102" s="159">
        <f t="shared" si="482"/>
        <v>2090400</v>
      </c>
      <c r="AY102" s="160" t="str">
        <f t="shared" si="483"/>
        <v>OK</v>
      </c>
      <c r="AZ102" s="159">
        <v>44427</v>
      </c>
      <c r="BA102" s="159">
        <f t="shared" si="484"/>
        <v>2132496</v>
      </c>
      <c r="BB102" s="160" t="str">
        <f t="shared" si="485"/>
        <v>OK</v>
      </c>
    </row>
    <row r="103" spans="1:54" x14ac:dyDescent="0.2">
      <c r="A103" s="155">
        <v>15.04</v>
      </c>
      <c r="B103" s="162" t="s">
        <v>251</v>
      </c>
      <c r="C103" s="157" t="s">
        <v>185</v>
      </c>
      <c r="D103" s="168">
        <v>12</v>
      </c>
      <c r="E103" s="159">
        <v>44427</v>
      </c>
      <c r="F103" s="159">
        <f t="shared" si="453"/>
        <v>533124</v>
      </c>
      <c r="G103" s="159">
        <v>44072</v>
      </c>
      <c r="H103" s="159">
        <f t="shared" si="454"/>
        <v>528864</v>
      </c>
      <c r="I103" s="160" t="str">
        <f t="shared" si="455"/>
        <v>OK</v>
      </c>
      <c r="J103" s="159">
        <v>43683</v>
      </c>
      <c r="K103" s="159">
        <f t="shared" si="456"/>
        <v>524196</v>
      </c>
      <c r="L103" s="160" t="str">
        <f t="shared" si="457"/>
        <v>OK</v>
      </c>
      <c r="M103" s="159">
        <v>44427</v>
      </c>
      <c r="N103" s="159">
        <f t="shared" si="458"/>
        <v>533124</v>
      </c>
      <c r="O103" s="160" t="str">
        <f t="shared" si="459"/>
        <v>OK</v>
      </c>
      <c r="P103" s="159">
        <v>43838</v>
      </c>
      <c r="Q103" s="159">
        <f t="shared" si="460"/>
        <v>526056</v>
      </c>
      <c r="R103" s="160" t="str">
        <f t="shared" si="461"/>
        <v>OK</v>
      </c>
      <c r="S103" s="159">
        <v>43925</v>
      </c>
      <c r="T103" s="159">
        <f t="shared" si="462"/>
        <v>527100</v>
      </c>
      <c r="U103" s="160" t="str">
        <f t="shared" si="463"/>
        <v>OK</v>
      </c>
      <c r="V103" s="159">
        <v>44054</v>
      </c>
      <c r="W103" s="159">
        <f t="shared" si="464"/>
        <v>528648</v>
      </c>
      <c r="X103" s="160" t="str">
        <f t="shared" si="465"/>
        <v>OK</v>
      </c>
      <c r="Y103" s="159">
        <v>44427</v>
      </c>
      <c r="Z103" s="159">
        <f t="shared" si="466"/>
        <v>533124</v>
      </c>
      <c r="AA103" s="160" t="str">
        <f t="shared" si="467"/>
        <v>OK</v>
      </c>
      <c r="AB103" s="159">
        <v>43979</v>
      </c>
      <c r="AC103" s="159">
        <f t="shared" si="468"/>
        <v>527748</v>
      </c>
      <c r="AD103" s="160" t="str">
        <f t="shared" si="469"/>
        <v>OK</v>
      </c>
      <c r="AE103" s="159">
        <v>42872</v>
      </c>
      <c r="AF103" s="159">
        <f t="shared" si="470"/>
        <v>514464</v>
      </c>
      <c r="AG103" s="160" t="str">
        <f t="shared" si="471"/>
        <v>OK</v>
      </c>
      <c r="AH103" s="159">
        <v>43934</v>
      </c>
      <c r="AI103" s="159">
        <f t="shared" si="472"/>
        <v>527208</v>
      </c>
      <c r="AJ103" s="160" t="str">
        <f t="shared" si="473"/>
        <v>OK</v>
      </c>
      <c r="AK103" s="159">
        <v>44027</v>
      </c>
      <c r="AL103" s="159">
        <f t="shared" si="474"/>
        <v>528324</v>
      </c>
      <c r="AM103" s="160" t="str">
        <f t="shared" si="475"/>
        <v>OK</v>
      </c>
      <c r="AN103" s="159">
        <v>43840</v>
      </c>
      <c r="AO103" s="159">
        <f t="shared" si="476"/>
        <v>526080</v>
      </c>
      <c r="AP103" s="160" t="str">
        <f t="shared" si="477"/>
        <v>OK</v>
      </c>
      <c r="AQ103" s="159">
        <v>44102</v>
      </c>
      <c r="AR103" s="159">
        <f t="shared" si="478"/>
        <v>529224</v>
      </c>
      <c r="AS103" s="160" t="str">
        <f t="shared" si="479"/>
        <v>OK</v>
      </c>
      <c r="AT103" s="159">
        <v>44085</v>
      </c>
      <c r="AU103" s="159">
        <f t="shared" si="480"/>
        <v>529020</v>
      </c>
      <c r="AV103" s="160" t="str">
        <f t="shared" si="481"/>
        <v>OK</v>
      </c>
      <c r="AW103" s="159">
        <v>43550</v>
      </c>
      <c r="AX103" s="159">
        <f t="shared" si="482"/>
        <v>522600</v>
      </c>
      <c r="AY103" s="160" t="str">
        <f t="shared" si="483"/>
        <v>OK</v>
      </c>
      <c r="AZ103" s="159">
        <v>44427</v>
      </c>
      <c r="BA103" s="159">
        <f t="shared" si="484"/>
        <v>533124</v>
      </c>
      <c r="BB103" s="160" t="str">
        <f t="shared" si="485"/>
        <v>OK</v>
      </c>
    </row>
    <row r="104" spans="1:54" x14ac:dyDescent="0.2">
      <c r="A104" s="155">
        <v>15.05</v>
      </c>
      <c r="B104" s="162" t="s">
        <v>252</v>
      </c>
      <c r="C104" s="157" t="s">
        <v>185</v>
      </c>
      <c r="D104" s="168">
        <v>30</v>
      </c>
      <c r="E104" s="159">
        <v>93448</v>
      </c>
      <c r="F104" s="159">
        <f t="shared" si="453"/>
        <v>2803440</v>
      </c>
      <c r="G104" s="159">
        <v>92700</v>
      </c>
      <c r="H104" s="159">
        <f t="shared" si="454"/>
        <v>2781000</v>
      </c>
      <c r="I104" s="160" t="str">
        <f t="shared" si="455"/>
        <v>OK</v>
      </c>
      <c r="J104" s="159">
        <v>91883</v>
      </c>
      <c r="K104" s="159">
        <f t="shared" si="456"/>
        <v>2756490</v>
      </c>
      <c r="L104" s="160" t="str">
        <f t="shared" si="457"/>
        <v>OK</v>
      </c>
      <c r="M104" s="159">
        <v>93448</v>
      </c>
      <c r="N104" s="159">
        <f t="shared" si="458"/>
        <v>2803440</v>
      </c>
      <c r="O104" s="160" t="str">
        <f t="shared" si="459"/>
        <v>OK</v>
      </c>
      <c r="P104" s="159">
        <v>92210</v>
      </c>
      <c r="Q104" s="159">
        <f t="shared" si="460"/>
        <v>2766300</v>
      </c>
      <c r="R104" s="160" t="str">
        <f t="shared" si="461"/>
        <v>OK</v>
      </c>
      <c r="S104" s="159">
        <v>92392</v>
      </c>
      <c r="T104" s="159">
        <f t="shared" si="462"/>
        <v>2771760</v>
      </c>
      <c r="U104" s="160" t="str">
        <f t="shared" si="463"/>
        <v>OK</v>
      </c>
      <c r="V104" s="159">
        <v>92663</v>
      </c>
      <c r="W104" s="159">
        <f t="shared" si="464"/>
        <v>2779890</v>
      </c>
      <c r="X104" s="160" t="str">
        <f t="shared" si="465"/>
        <v>OK</v>
      </c>
      <c r="Y104" s="159">
        <v>93448</v>
      </c>
      <c r="Z104" s="159">
        <f t="shared" si="466"/>
        <v>2803440</v>
      </c>
      <c r="AA104" s="160" t="str">
        <f t="shared" si="467"/>
        <v>OK</v>
      </c>
      <c r="AB104" s="159">
        <v>92505</v>
      </c>
      <c r="AC104" s="159">
        <f t="shared" si="468"/>
        <v>2775150</v>
      </c>
      <c r="AD104" s="160" t="str">
        <f t="shared" si="469"/>
        <v>OK</v>
      </c>
      <c r="AE104" s="159">
        <v>90177</v>
      </c>
      <c r="AF104" s="159">
        <f t="shared" si="470"/>
        <v>2705310</v>
      </c>
      <c r="AG104" s="160" t="str">
        <f t="shared" si="471"/>
        <v>OK</v>
      </c>
      <c r="AH104" s="159">
        <v>92411</v>
      </c>
      <c r="AI104" s="159">
        <f t="shared" si="472"/>
        <v>2772330</v>
      </c>
      <c r="AJ104" s="160" t="str">
        <f t="shared" si="473"/>
        <v>OK</v>
      </c>
      <c r="AK104" s="159">
        <v>92607</v>
      </c>
      <c r="AL104" s="159">
        <f t="shared" si="474"/>
        <v>2778210</v>
      </c>
      <c r="AM104" s="160" t="str">
        <f t="shared" si="475"/>
        <v>OK</v>
      </c>
      <c r="AN104" s="159">
        <v>92214</v>
      </c>
      <c r="AO104" s="159">
        <f t="shared" si="476"/>
        <v>2766420</v>
      </c>
      <c r="AP104" s="160" t="str">
        <f t="shared" si="477"/>
        <v>OK</v>
      </c>
      <c r="AQ104" s="159">
        <v>92765</v>
      </c>
      <c r="AR104" s="159">
        <f t="shared" si="478"/>
        <v>2782950</v>
      </c>
      <c r="AS104" s="160" t="str">
        <f t="shared" si="479"/>
        <v>OK</v>
      </c>
      <c r="AT104" s="159">
        <v>92728</v>
      </c>
      <c r="AU104" s="159">
        <f t="shared" si="480"/>
        <v>2781840</v>
      </c>
      <c r="AV104" s="160" t="str">
        <f t="shared" si="481"/>
        <v>OK</v>
      </c>
      <c r="AW104" s="159">
        <v>91600</v>
      </c>
      <c r="AX104" s="159">
        <f t="shared" si="482"/>
        <v>2748000</v>
      </c>
      <c r="AY104" s="160" t="str">
        <f t="shared" si="483"/>
        <v>OK</v>
      </c>
      <c r="AZ104" s="159">
        <v>93448</v>
      </c>
      <c r="BA104" s="159">
        <f t="shared" si="484"/>
        <v>2803440</v>
      </c>
      <c r="BB104" s="160" t="str">
        <f t="shared" si="485"/>
        <v>OK</v>
      </c>
    </row>
    <row r="105" spans="1:54" x14ac:dyDescent="0.2">
      <c r="A105" s="155">
        <v>15.06</v>
      </c>
      <c r="B105" s="162" t="s">
        <v>253</v>
      </c>
      <c r="C105" s="157" t="s">
        <v>185</v>
      </c>
      <c r="D105" s="168">
        <v>18</v>
      </c>
      <c r="E105" s="159">
        <v>93448</v>
      </c>
      <c r="F105" s="159">
        <f t="shared" si="453"/>
        <v>1682064</v>
      </c>
      <c r="G105" s="159">
        <v>92700</v>
      </c>
      <c r="H105" s="159">
        <f t="shared" si="454"/>
        <v>1668600</v>
      </c>
      <c r="I105" s="160" t="str">
        <f t="shared" si="455"/>
        <v>OK</v>
      </c>
      <c r="J105" s="159">
        <v>91883</v>
      </c>
      <c r="K105" s="159">
        <f t="shared" si="456"/>
        <v>1653894</v>
      </c>
      <c r="L105" s="160" t="str">
        <f t="shared" si="457"/>
        <v>OK</v>
      </c>
      <c r="M105" s="159">
        <v>93448</v>
      </c>
      <c r="N105" s="159">
        <f t="shared" si="458"/>
        <v>1682064</v>
      </c>
      <c r="O105" s="160" t="str">
        <f t="shared" si="459"/>
        <v>OK</v>
      </c>
      <c r="P105" s="159">
        <v>92210</v>
      </c>
      <c r="Q105" s="159">
        <f t="shared" si="460"/>
        <v>1659780</v>
      </c>
      <c r="R105" s="160" t="str">
        <f t="shared" si="461"/>
        <v>OK</v>
      </c>
      <c r="S105" s="159">
        <v>92392</v>
      </c>
      <c r="T105" s="159">
        <f t="shared" si="462"/>
        <v>1663056</v>
      </c>
      <c r="U105" s="160" t="str">
        <f t="shared" si="463"/>
        <v>OK</v>
      </c>
      <c r="V105" s="159">
        <v>92663</v>
      </c>
      <c r="W105" s="159">
        <f t="shared" si="464"/>
        <v>1667934</v>
      </c>
      <c r="X105" s="160" t="str">
        <f t="shared" si="465"/>
        <v>OK</v>
      </c>
      <c r="Y105" s="159">
        <v>93448</v>
      </c>
      <c r="Z105" s="159">
        <f t="shared" si="466"/>
        <v>1682064</v>
      </c>
      <c r="AA105" s="160" t="str">
        <f t="shared" si="467"/>
        <v>OK</v>
      </c>
      <c r="AB105" s="159">
        <v>92505</v>
      </c>
      <c r="AC105" s="159">
        <f t="shared" si="468"/>
        <v>1665090</v>
      </c>
      <c r="AD105" s="160" t="str">
        <f t="shared" si="469"/>
        <v>OK</v>
      </c>
      <c r="AE105" s="159">
        <v>90177</v>
      </c>
      <c r="AF105" s="159">
        <f t="shared" si="470"/>
        <v>1623186</v>
      </c>
      <c r="AG105" s="160" t="str">
        <f t="shared" si="471"/>
        <v>OK</v>
      </c>
      <c r="AH105" s="159">
        <v>92411</v>
      </c>
      <c r="AI105" s="159">
        <f t="shared" si="472"/>
        <v>1663398</v>
      </c>
      <c r="AJ105" s="160" t="str">
        <f t="shared" si="473"/>
        <v>OK</v>
      </c>
      <c r="AK105" s="159">
        <v>92607</v>
      </c>
      <c r="AL105" s="159">
        <f t="shared" si="474"/>
        <v>1666926</v>
      </c>
      <c r="AM105" s="160" t="str">
        <f t="shared" si="475"/>
        <v>OK</v>
      </c>
      <c r="AN105" s="159">
        <v>92214</v>
      </c>
      <c r="AO105" s="159">
        <f t="shared" si="476"/>
        <v>1659852</v>
      </c>
      <c r="AP105" s="160" t="str">
        <f t="shared" si="477"/>
        <v>OK</v>
      </c>
      <c r="AQ105" s="159">
        <v>92765</v>
      </c>
      <c r="AR105" s="159">
        <f t="shared" si="478"/>
        <v>1669770</v>
      </c>
      <c r="AS105" s="160" t="str">
        <f t="shared" si="479"/>
        <v>OK</v>
      </c>
      <c r="AT105" s="159">
        <v>92728</v>
      </c>
      <c r="AU105" s="159">
        <f t="shared" si="480"/>
        <v>1669104</v>
      </c>
      <c r="AV105" s="160" t="str">
        <f t="shared" si="481"/>
        <v>OK</v>
      </c>
      <c r="AW105" s="159">
        <v>91600</v>
      </c>
      <c r="AX105" s="159">
        <f t="shared" si="482"/>
        <v>1648800</v>
      </c>
      <c r="AY105" s="160" t="str">
        <f t="shared" si="483"/>
        <v>OK</v>
      </c>
      <c r="AZ105" s="159">
        <v>93448</v>
      </c>
      <c r="BA105" s="159">
        <f t="shared" si="484"/>
        <v>1682064</v>
      </c>
      <c r="BB105" s="160" t="str">
        <f t="shared" si="485"/>
        <v>OK</v>
      </c>
    </row>
    <row r="106" spans="1:54" x14ac:dyDescent="0.2">
      <c r="A106" s="155">
        <v>15.07</v>
      </c>
      <c r="B106" s="162" t="s">
        <v>254</v>
      </c>
      <c r="C106" s="157" t="s">
        <v>185</v>
      </c>
      <c r="D106" s="168">
        <v>6</v>
      </c>
      <c r="E106" s="159">
        <v>93448</v>
      </c>
      <c r="F106" s="159">
        <f t="shared" si="453"/>
        <v>560688</v>
      </c>
      <c r="G106" s="159">
        <v>92700</v>
      </c>
      <c r="H106" s="159">
        <f t="shared" si="454"/>
        <v>556200</v>
      </c>
      <c r="I106" s="160" t="str">
        <f t="shared" si="455"/>
        <v>OK</v>
      </c>
      <c r="J106" s="159">
        <v>91883</v>
      </c>
      <c r="K106" s="159">
        <f t="shared" si="456"/>
        <v>551298</v>
      </c>
      <c r="L106" s="160" t="str">
        <f t="shared" si="457"/>
        <v>OK</v>
      </c>
      <c r="M106" s="159">
        <v>93448</v>
      </c>
      <c r="N106" s="159">
        <f t="shared" si="458"/>
        <v>560688</v>
      </c>
      <c r="O106" s="160" t="str">
        <f t="shared" si="459"/>
        <v>OK</v>
      </c>
      <c r="P106" s="159">
        <v>92210</v>
      </c>
      <c r="Q106" s="159">
        <f t="shared" si="460"/>
        <v>553260</v>
      </c>
      <c r="R106" s="160" t="str">
        <f t="shared" si="461"/>
        <v>OK</v>
      </c>
      <c r="S106" s="159">
        <v>92392</v>
      </c>
      <c r="T106" s="159">
        <f t="shared" si="462"/>
        <v>554352</v>
      </c>
      <c r="U106" s="160" t="str">
        <f t="shared" si="463"/>
        <v>OK</v>
      </c>
      <c r="V106" s="159">
        <v>92663</v>
      </c>
      <c r="W106" s="159">
        <f t="shared" si="464"/>
        <v>555978</v>
      </c>
      <c r="X106" s="160" t="str">
        <f t="shared" si="465"/>
        <v>OK</v>
      </c>
      <c r="Y106" s="159">
        <v>93448</v>
      </c>
      <c r="Z106" s="159">
        <f t="shared" si="466"/>
        <v>560688</v>
      </c>
      <c r="AA106" s="160" t="str">
        <f t="shared" si="467"/>
        <v>OK</v>
      </c>
      <c r="AB106" s="159">
        <v>92505</v>
      </c>
      <c r="AC106" s="159">
        <f t="shared" si="468"/>
        <v>555030</v>
      </c>
      <c r="AD106" s="160" t="str">
        <f t="shared" si="469"/>
        <v>OK</v>
      </c>
      <c r="AE106" s="159">
        <v>90177</v>
      </c>
      <c r="AF106" s="159">
        <f t="shared" si="470"/>
        <v>541062</v>
      </c>
      <c r="AG106" s="160" t="str">
        <f t="shared" si="471"/>
        <v>OK</v>
      </c>
      <c r="AH106" s="159">
        <v>92411</v>
      </c>
      <c r="AI106" s="159">
        <f t="shared" si="472"/>
        <v>554466</v>
      </c>
      <c r="AJ106" s="160" t="str">
        <f t="shared" si="473"/>
        <v>OK</v>
      </c>
      <c r="AK106" s="159">
        <v>92607</v>
      </c>
      <c r="AL106" s="159">
        <f t="shared" si="474"/>
        <v>555642</v>
      </c>
      <c r="AM106" s="160" t="str">
        <f t="shared" si="475"/>
        <v>OK</v>
      </c>
      <c r="AN106" s="159">
        <v>92214</v>
      </c>
      <c r="AO106" s="159">
        <f t="shared" si="476"/>
        <v>553284</v>
      </c>
      <c r="AP106" s="160" t="str">
        <f t="shared" si="477"/>
        <v>OK</v>
      </c>
      <c r="AQ106" s="159">
        <v>92765</v>
      </c>
      <c r="AR106" s="159">
        <f t="shared" si="478"/>
        <v>556590</v>
      </c>
      <c r="AS106" s="160" t="str">
        <f t="shared" si="479"/>
        <v>OK</v>
      </c>
      <c r="AT106" s="159">
        <v>92728</v>
      </c>
      <c r="AU106" s="159">
        <f t="shared" si="480"/>
        <v>556368</v>
      </c>
      <c r="AV106" s="160" t="str">
        <f t="shared" si="481"/>
        <v>OK</v>
      </c>
      <c r="AW106" s="159">
        <v>91600</v>
      </c>
      <c r="AX106" s="159">
        <f t="shared" si="482"/>
        <v>549600</v>
      </c>
      <c r="AY106" s="160" t="str">
        <f t="shared" si="483"/>
        <v>OK</v>
      </c>
      <c r="AZ106" s="159">
        <v>93448</v>
      </c>
      <c r="BA106" s="159">
        <f t="shared" si="484"/>
        <v>560688</v>
      </c>
      <c r="BB106" s="160" t="str">
        <f t="shared" si="485"/>
        <v>OK</v>
      </c>
    </row>
    <row r="107" spans="1:54" x14ac:dyDescent="0.2">
      <c r="A107" s="155">
        <v>15.08</v>
      </c>
      <c r="B107" s="162" t="s">
        <v>255</v>
      </c>
      <c r="C107" s="157" t="s">
        <v>170</v>
      </c>
      <c r="D107" s="168">
        <v>30.4</v>
      </c>
      <c r="E107" s="159">
        <v>17668</v>
      </c>
      <c r="F107" s="159">
        <f t="shared" si="453"/>
        <v>537107</v>
      </c>
      <c r="G107" s="159">
        <v>17527</v>
      </c>
      <c r="H107" s="159">
        <f t="shared" si="454"/>
        <v>532821</v>
      </c>
      <c r="I107" s="160" t="str">
        <f t="shared" si="455"/>
        <v>OK</v>
      </c>
      <c r="J107" s="159">
        <v>17372</v>
      </c>
      <c r="K107" s="159">
        <f t="shared" si="456"/>
        <v>528109</v>
      </c>
      <c r="L107" s="160" t="str">
        <f t="shared" si="457"/>
        <v>OK</v>
      </c>
      <c r="M107" s="159">
        <v>17668</v>
      </c>
      <c r="N107" s="159">
        <f t="shared" si="458"/>
        <v>537107</v>
      </c>
      <c r="O107" s="160" t="str">
        <f t="shared" si="459"/>
        <v>OK</v>
      </c>
      <c r="P107" s="159">
        <v>17434</v>
      </c>
      <c r="Q107" s="159">
        <f t="shared" si="460"/>
        <v>529994</v>
      </c>
      <c r="R107" s="160" t="str">
        <f t="shared" si="461"/>
        <v>OK</v>
      </c>
      <c r="S107" s="159">
        <v>17468</v>
      </c>
      <c r="T107" s="159">
        <f t="shared" si="462"/>
        <v>531027</v>
      </c>
      <c r="U107" s="160" t="str">
        <f t="shared" si="463"/>
        <v>OK</v>
      </c>
      <c r="V107" s="159">
        <v>17520</v>
      </c>
      <c r="W107" s="159">
        <f t="shared" si="464"/>
        <v>532608</v>
      </c>
      <c r="X107" s="160" t="str">
        <f t="shared" si="465"/>
        <v>OK</v>
      </c>
      <c r="Y107" s="159">
        <v>17668</v>
      </c>
      <c r="Z107" s="159">
        <f t="shared" si="466"/>
        <v>537107</v>
      </c>
      <c r="AA107" s="160" t="str">
        <f t="shared" si="467"/>
        <v>OK</v>
      </c>
      <c r="AB107" s="159">
        <v>17490</v>
      </c>
      <c r="AC107" s="159">
        <f t="shared" si="468"/>
        <v>531696</v>
      </c>
      <c r="AD107" s="160" t="str">
        <f t="shared" si="469"/>
        <v>OK</v>
      </c>
      <c r="AE107" s="159">
        <v>17050</v>
      </c>
      <c r="AF107" s="159">
        <f t="shared" si="470"/>
        <v>518320</v>
      </c>
      <c r="AG107" s="160" t="str">
        <f t="shared" si="471"/>
        <v>OK</v>
      </c>
      <c r="AH107" s="159">
        <v>17472</v>
      </c>
      <c r="AI107" s="159">
        <f t="shared" si="472"/>
        <v>531149</v>
      </c>
      <c r="AJ107" s="160" t="str">
        <f t="shared" si="473"/>
        <v>OK</v>
      </c>
      <c r="AK107" s="159">
        <v>17509</v>
      </c>
      <c r="AL107" s="159">
        <f t="shared" si="474"/>
        <v>532274</v>
      </c>
      <c r="AM107" s="160" t="str">
        <f t="shared" si="475"/>
        <v>OK</v>
      </c>
      <c r="AN107" s="159">
        <v>17435</v>
      </c>
      <c r="AO107" s="159">
        <f t="shared" si="476"/>
        <v>530024</v>
      </c>
      <c r="AP107" s="160" t="str">
        <f t="shared" si="477"/>
        <v>OK</v>
      </c>
      <c r="AQ107" s="159">
        <v>17539</v>
      </c>
      <c r="AR107" s="159">
        <f t="shared" si="478"/>
        <v>533186</v>
      </c>
      <c r="AS107" s="160" t="str">
        <f t="shared" si="479"/>
        <v>OK</v>
      </c>
      <c r="AT107" s="159">
        <v>17532</v>
      </c>
      <c r="AU107" s="159">
        <f t="shared" si="480"/>
        <v>532973</v>
      </c>
      <c r="AV107" s="160" t="str">
        <f t="shared" si="481"/>
        <v>OK</v>
      </c>
      <c r="AW107" s="159">
        <v>17320</v>
      </c>
      <c r="AX107" s="159">
        <f t="shared" si="482"/>
        <v>526528</v>
      </c>
      <c r="AY107" s="160" t="str">
        <f t="shared" si="483"/>
        <v>OK</v>
      </c>
      <c r="AZ107" s="159">
        <v>17668</v>
      </c>
      <c r="BA107" s="159">
        <f t="shared" si="484"/>
        <v>537107</v>
      </c>
      <c r="BB107" s="160" t="str">
        <f t="shared" si="485"/>
        <v>OK</v>
      </c>
    </row>
    <row r="108" spans="1:54" x14ac:dyDescent="0.2">
      <c r="A108" s="155">
        <v>15.09</v>
      </c>
      <c r="B108" s="162" t="s">
        <v>256</v>
      </c>
      <c r="C108" s="157" t="s">
        <v>170</v>
      </c>
      <c r="D108" s="168">
        <v>60.8</v>
      </c>
      <c r="E108" s="159">
        <v>28909</v>
      </c>
      <c r="F108" s="159">
        <f t="shared" si="453"/>
        <v>1757667</v>
      </c>
      <c r="G108" s="159">
        <v>28678</v>
      </c>
      <c r="H108" s="159">
        <f t="shared" si="454"/>
        <v>1743622</v>
      </c>
      <c r="I108" s="160" t="str">
        <f t="shared" si="455"/>
        <v>OK</v>
      </c>
      <c r="J108" s="159">
        <v>28425</v>
      </c>
      <c r="K108" s="159">
        <f t="shared" si="456"/>
        <v>1728240</v>
      </c>
      <c r="L108" s="160" t="str">
        <f t="shared" si="457"/>
        <v>OK</v>
      </c>
      <c r="M108" s="159">
        <v>28909</v>
      </c>
      <c r="N108" s="159">
        <f t="shared" si="458"/>
        <v>1757667</v>
      </c>
      <c r="O108" s="160" t="str">
        <f t="shared" si="459"/>
        <v>OK</v>
      </c>
      <c r="P108" s="159">
        <v>28526</v>
      </c>
      <c r="Q108" s="159">
        <f t="shared" si="460"/>
        <v>1734381</v>
      </c>
      <c r="R108" s="160" t="str">
        <f t="shared" si="461"/>
        <v>OK</v>
      </c>
      <c r="S108" s="159">
        <v>28582</v>
      </c>
      <c r="T108" s="159">
        <f t="shared" si="462"/>
        <v>1737786</v>
      </c>
      <c r="U108" s="160" t="str">
        <f t="shared" si="463"/>
        <v>OK</v>
      </c>
      <c r="V108" s="159">
        <v>28666</v>
      </c>
      <c r="W108" s="159">
        <f t="shared" si="464"/>
        <v>1742893</v>
      </c>
      <c r="X108" s="160" t="str">
        <f t="shared" si="465"/>
        <v>OK</v>
      </c>
      <c r="Y108" s="159">
        <v>28909</v>
      </c>
      <c r="Z108" s="159">
        <f t="shared" si="466"/>
        <v>1757667</v>
      </c>
      <c r="AA108" s="160" t="str">
        <f t="shared" si="467"/>
        <v>OK</v>
      </c>
      <c r="AB108" s="159">
        <v>28617</v>
      </c>
      <c r="AC108" s="159">
        <f t="shared" si="468"/>
        <v>1739914</v>
      </c>
      <c r="AD108" s="160" t="str">
        <f t="shared" si="469"/>
        <v>OK</v>
      </c>
      <c r="AE108" s="159">
        <v>27897</v>
      </c>
      <c r="AF108" s="159">
        <f t="shared" si="470"/>
        <v>1696138</v>
      </c>
      <c r="AG108" s="160" t="str">
        <f t="shared" si="471"/>
        <v>OK</v>
      </c>
      <c r="AH108" s="159">
        <v>28588</v>
      </c>
      <c r="AI108" s="159">
        <f t="shared" si="472"/>
        <v>1738150</v>
      </c>
      <c r="AJ108" s="160" t="str">
        <f t="shared" si="473"/>
        <v>OK</v>
      </c>
      <c r="AK108" s="159">
        <v>28649</v>
      </c>
      <c r="AL108" s="159">
        <f t="shared" si="474"/>
        <v>1741859</v>
      </c>
      <c r="AM108" s="160" t="str">
        <f t="shared" si="475"/>
        <v>OK</v>
      </c>
      <c r="AN108" s="159">
        <v>28527</v>
      </c>
      <c r="AO108" s="159">
        <f t="shared" si="476"/>
        <v>1734442</v>
      </c>
      <c r="AP108" s="160" t="str">
        <f t="shared" si="477"/>
        <v>OK</v>
      </c>
      <c r="AQ108" s="159">
        <v>28698</v>
      </c>
      <c r="AR108" s="159">
        <f t="shared" si="478"/>
        <v>1744838</v>
      </c>
      <c r="AS108" s="160" t="str">
        <f t="shared" si="479"/>
        <v>OK</v>
      </c>
      <c r="AT108" s="159">
        <v>28686</v>
      </c>
      <c r="AU108" s="159">
        <f t="shared" si="480"/>
        <v>1744109</v>
      </c>
      <c r="AV108" s="160" t="str">
        <f t="shared" si="481"/>
        <v>OK</v>
      </c>
      <c r="AW108" s="159">
        <v>28350</v>
      </c>
      <c r="AX108" s="159">
        <f t="shared" si="482"/>
        <v>1723680</v>
      </c>
      <c r="AY108" s="160" t="str">
        <f t="shared" si="483"/>
        <v>OK</v>
      </c>
      <c r="AZ108" s="159">
        <v>28909</v>
      </c>
      <c r="BA108" s="159">
        <f t="shared" si="484"/>
        <v>1757667</v>
      </c>
      <c r="BB108" s="160" t="str">
        <f t="shared" si="485"/>
        <v>OK</v>
      </c>
    </row>
    <row r="109" spans="1:54" x14ac:dyDescent="0.2">
      <c r="A109" s="175" t="s">
        <v>257</v>
      </c>
      <c r="B109" s="162" t="s">
        <v>258</v>
      </c>
      <c r="C109" s="157" t="s">
        <v>170</v>
      </c>
      <c r="D109" s="168">
        <v>158.4</v>
      </c>
      <c r="E109" s="159">
        <v>18851</v>
      </c>
      <c r="F109" s="159">
        <f t="shared" si="453"/>
        <v>2985998</v>
      </c>
      <c r="G109" s="159">
        <v>18700</v>
      </c>
      <c r="H109" s="159">
        <f t="shared" si="454"/>
        <v>2962080</v>
      </c>
      <c r="I109" s="160" t="str">
        <f t="shared" si="455"/>
        <v>OK</v>
      </c>
      <c r="J109" s="159">
        <v>18535</v>
      </c>
      <c r="K109" s="159">
        <f t="shared" si="456"/>
        <v>2935944</v>
      </c>
      <c r="L109" s="160" t="str">
        <f t="shared" si="457"/>
        <v>OK</v>
      </c>
      <c r="M109" s="159">
        <v>18851</v>
      </c>
      <c r="N109" s="159">
        <f t="shared" si="458"/>
        <v>2985998</v>
      </c>
      <c r="O109" s="160" t="str">
        <f t="shared" si="459"/>
        <v>OK</v>
      </c>
      <c r="P109" s="159">
        <v>18601</v>
      </c>
      <c r="Q109" s="159">
        <f t="shared" si="460"/>
        <v>2946398</v>
      </c>
      <c r="R109" s="160" t="str">
        <f t="shared" si="461"/>
        <v>OK</v>
      </c>
      <c r="S109" s="159">
        <v>18638</v>
      </c>
      <c r="T109" s="159">
        <f t="shared" si="462"/>
        <v>2952259</v>
      </c>
      <c r="U109" s="160" t="str">
        <f t="shared" si="463"/>
        <v>OK</v>
      </c>
      <c r="V109" s="159">
        <v>18693</v>
      </c>
      <c r="W109" s="159">
        <f t="shared" si="464"/>
        <v>2960971</v>
      </c>
      <c r="X109" s="160" t="str">
        <f t="shared" si="465"/>
        <v>OK</v>
      </c>
      <c r="Y109" s="159">
        <v>18851</v>
      </c>
      <c r="Z109" s="159">
        <f t="shared" si="466"/>
        <v>2985998</v>
      </c>
      <c r="AA109" s="160" t="str">
        <f t="shared" si="467"/>
        <v>OK</v>
      </c>
      <c r="AB109" s="159">
        <v>18661</v>
      </c>
      <c r="AC109" s="159">
        <f t="shared" si="468"/>
        <v>2955902</v>
      </c>
      <c r="AD109" s="160" t="str">
        <f t="shared" si="469"/>
        <v>OK</v>
      </c>
      <c r="AE109" s="159">
        <v>18191</v>
      </c>
      <c r="AF109" s="159">
        <f t="shared" si="470"/>
        <v>2881454</v>
      </c>
      <c r="AG109" s="160" t="str">
        <f t="shared" si="471"/>
        <v>OK</v>
      </c>
      <c r="AH109" s="159">
        <v>18642</v>
      </c>
      <c r="AI109" s="159">
        <f t="shared" si="472"/>
        <v>2952893</v>
      </c>
      <c r="AJ109" s="160" t="str">
        <f t="shared" si="473"/>
        <v>OK</v>
      </c>
      <c r="AK109" s="159">
        <v>18681</v>
      </c>
      <c r="AL109" s="159">
        <f t="shared" si="474"/>
        <v>2959070</v>
      </c>
      <c r="AM109" s="160" t="str">
        <f t="shared" si="475"/>
        <v>OK</v>
      </c>
      <c r="AN109" s="159">
        <v>18602</v>
      </c>
      <c r="AO109" s="159">
        <f t="shared" si="476"/>
        <v>2946557</v>
      </c>
      <c r="AP109" s="160" t="str">
        <f t="shared" si="477"/>
        <v>OK</v>
      </c>
      <c r="AQ109" s="159">
        <v>18713</v>
      </c>
      <c r="AR109" s="159">
        <f t="shared" si="478"/>
        <v>2964139</v>
      </c>
      <c r="AS109" s="160" t="str">
        <f t="shared" si="479"/>
        <v>OK</v>
      </c>
      <c r="AT109" s="159">
        <v>18706</v>
      </c>
      <c r="AU109" s="159">
        <f t="shared" si="480"/>
        <v>2963030</v>
      </c>
      <c r="AV109" s="160" t="str">
        <f t="shared" si="481"/>
        <v>OK</v>
      </c>
      <c r="AW109" s="159">
        <v>18475</v>
      </c>
      <c r="AX109" s="159">
        <f t="shared" si="482"/>
        <v>2926440</v>
      </c>
      <c r="AY109" s="160" t="str">
        <f t="shared" si="483"/>
        <v>OK</v>
      </c>
      <c r="AZ109" s="159">
        <v>18851</v>
      </c>
      <c r="BA109" s="159">
        <f t="shared" si="484"/>
        <v>2985998</v>
      </c>
      <c r="BB109" s="160" t="str">
        <f t="shared" si="485"/>
        <v>OK</v>
      </c>
    </row>
    <row r="110" spans="1:54" x14ac:dyDescent="0.2">
      <c r="A110" s="155"/>
      <c r="B110" s="164" t="s">
        <v>176</v>
      </c>
      <c r="C110" s="157"/>
      <c r="D110" s="165"/>
      <c r="E110" s="165"/>
      <c r="F110" s="167">
        <f>SUM(F100:F109)</f>
        <v>15125080</v>
      </c>
      <c r="G110" s="165"/>
      <c r="H110" s="167">
        <f>SUM(H100:H109)</f>
        <v>15004099</v>
      </c>
      <c r="I110" s="165"/>
      <c r="J110" s="165"/>
      <c r="K110" s="167">
        <f>SUM(K100:K109)</f>
        <v>14871739</v>
      </c>
      <c r="L110" s="165"/>
      <c r="M110" s="165"/>
      <c r="N110" s="167">
        <f>SUM(N100:N109)</f>
        <v>15125080</v>
      </c>
      <c r="O110" s="165"/>
      <c r="P110" s="165">
        <v>0</v>
      </c>
      <c r="Q110" s="167">
        <f>SUM(Q100:Q109)</f>
        <v>14924617</v>
      </c>
      <c r="R110" s="165"/>
      <c r="S110" s="165">
        <v>0</v>
      </c>
      <c r="T110" s="167">
        <f>SUM(T100:T109)</f>
        <v>14954140</v>
      </c>
      <c r="U110" s="165"/>
      <c r="V110" s="165"/>
      <c r="W110" s="167">
        <f>SUM(W100:W109)</f>
        <v>14998106</v>
      </c>
      <c r="X110" s="165"/>
      <c r="Y110" s="165"/>
      <c r="Z110" s="167">
        <f>SUM(Z100:Z109)</f>
        <v>15125080</v>
      </c>
      <c r="AA110" s="165"/>
      <c r="AB110" s="165"/>
      <c r="AC110" s="167">
        <f>SUM(AC100:AC109)</f>
        <v>14972514</v>
      </c>
      <c r="AD110" s="165"/>
      <c r="AE110" s="165"/>
      <c r="AF110" s="167">
        <f>SUM(AF100:AF109)</f>
        <v>14595646</v>
      </c>
      <c r="AG110" s="165"/>
      <c r="AH110" s="165"/>
      <c r="AI110" s="167">
        <f>SUM(AI100:AI109)</f>
        <v>14957258</v>
      </c>
      <c r="AJ110" s="165"/>
      <c r="AK110" s="165">
        <v>0</v>
      </c>
      <c r="AL110" s="167">
        <f>SUM(AL100:AL109)</f>
        <v>14988897</v>
      </c>
      <c r="AM110" s="165"/>
      <c r="AN110" s="165"/>
      <c r="AO110" s="167">
        <f>SUM(AO100:AO109)</f>
        <v>14925299</v>
      </c>
      <c r="AP110" s="165"/>
      <c r="AQ110" s="165">
        <v>0</v>
      </c>
      <c r="AR110" s="167">
        <f>SUM(AR100:AR109)</f>
        <v>15014489</v>
      </c>
      <c r="AS110" s="165"/>
      <c r="AT110" s="165"/>
      <c r="AU110" s="167">
        <f>SUM(AU100:AU109)</f>
        <v>15008604</v>
      </c>
      <c r="AV110" s="165"/>
      <c r="AW110" s="165"/>
      <c r="AX110" s="167">
        <f>SUM(AX100:AX109)</f>
        <v>14826448</v>
      </c>
      <c r="AY110" s="165"/>
      <c r="AZ110" s="165"/>
      <c r="BA110" s="167">
        <f>SUM(BA100:BA109)</f>
        <v>15125080</v>
      </c>
      <c r="BB110" s="165"/>
    </row>
    <row r="111" spans="1:54" s="148" customFormat="1" x14ac:dyDescent="0.2">
      <c r="A111" s="169">
        <v>16</v>
      </c>
      <c r="B111" s="170" t="s">
        <v>259</v>
      </c>
      <c r="C111" s="171"/>
      <c r="D111" s="172"/>
      <c r="E111" s="172"/>
      <c r="F111" s="172"/>
      <c r="G111" s="172"/>
      <c r="H111" s="172"/>
      <c r="I111" s="172"/>
      <c r="J111" s="172"/>
      <c r="K111" s="172"/>
      <c r="L111" s="172"/>
      <c r="M111" s="172"/>
      <c r="N111" s="172"/>
      <c r="O111" s="172"/>
      <c r="P111" s="172">
        <v>0</v>
      </c>
      <c r="Q111" s="172"/>
      <c r="R111" s="172"/>
      <c r="S111" s="172">
        <v>0</v>
      </c>
      <c r="T111" s="172"/>
      <c r="U111" s="172"/>
      <c r="V111" s="172"/>
      <c r="W111" s="172"/>
      <c r="X111" s="172"/>
      <c r="Y111" s="172"/>
      <c r="Z111" s="172"/>
      <c r="AA111" s="172"/>
      <c r="AB111" s="172"/>
      <c r="AC111" s="172"/>
      <c r="AD111" s="172"/>
      <c r="AE111" s="172"/>
      <c r="AF111" s="172"/>
      <c r="AG111" s="172"/>
      <c r="AH111" s="172"/>
      <c r="AI111" s="172"/>
      <c r="AJ111" s="172"/>
      <c r="AK111" s="172">
        <v>0</v>
      </c>
      <c r="AL111" s="172"/>
      <c r="AM111" s="172"/>
      <c r="AN111" s="172"/>
      <c r="AO111" s="172"/>
      <c r="AP111" s="172"/>
      <c r="AQ111" s="172">
        <v>0</v>
      </c>
      <c r="AR111" s="172"/>
      <c r="AS111" s="172"/>
      <c r="AT111" s="172"/>
      <c r="AU111" s="172"/>
      <c r="AV111" s="172"/>
      <c r="AW111" s="172"/>
      <c r="AX111" s="172"/>
      <c r="AY111" s="172"/>
      <c r="AZ111" s="172"/>
      <c r="BA111" s="172"/>
      <c r="BB111" s="172"/>
    </row>
    <row r="112" spans="1:54" x14ac:dyDescent="0.2">
      <c r="A112" s="155">
        <v>16.010000000000002</v>
      </c>
      <c r="B112" s="162" t="s">
        <v>260</v>
      </c>
      <c r="C112" s="157" t="s">
        <v>170</v>
      </c>
      <c r="D112" s="168">
        <v>236.8</v>
      </c>
      <c r="E112" s="159">
        <v>24684</v>
      </c>
      <c r="F112" s="159">
        <f>ROUND(D112*E112,0)</f>
        <v>5845171</v>
      </c>
      <c r="G112" s="159">
        <v>24487</v>
      </c>
      <c r="H112" s="159">
        <f t="shared" ref="H112" si="486">ROUND($D112*G112,0)</f>
        <v>5798522</v>
      </c>
      <c r="I112" s="160" t="str">
        <f t="shared" ref="I112" si="487">+IF(G112&lt;=$E112,"OK","NO OK")</f>
        <v>OK</v>
      </c>
      <c r="J112" s="159">
        <v>24271</v>
      </c>
      <c r="K112" s="159">
        <f t="shared" ref="K112" si="488">ROUND($D112*J112,0)</f>
        <v>5747373</v>
      </c>
      <c r="L112" s="160" t="str">
        <f t="shared" ref="L112" si="489">+IF(J112&lt;=$E112,"OK","NO OK")</f>
        <v>OK</v>
      </c>
      <c r="M112" s="159">
        <v>24684</v>
      </c>
      <c r="N112" s="159">
        <f t="shared" ref="N112" si="490">ROUND($D112*M112,0)</f>
        <v>5845171</v>
      </c>
      <c r="O112" s="160" t="str">
        <f t="shared" ref="O112" si="491">+IF(M112&lt;=$E112,"OK","NO OK")</f>
        <v>OK</v>
      </c>
      <c r="P112" s="159">
        <v>24357</v>
      </c>
      <c r="Q112" s="159">
        <f t="shared" ref="Q112" si="492">ROUND($D112*P112,0)</f>
        <v>5767738</v>
      </c>
      <c r="R112" s="160" t="str">
        <f t="shared" ref="R112" si="493">+IF(P112&lt;=$E112,"OK","NO OK")</f>
        <v>OK</v>
      </c>
      <c r="S112" s="159">
        <v>24405</v>
      </c>
      <c r="T112" s="159">
        <f t="shared" ref="T112" si="494">ROUND($D112*S112,0)</f>
        <v>5779104</v>
      </c>
      <c r="U112" s="160" t="str">
        <f t="shared" ref="U112" si="495">+IF(S112&lt;=$E112,"OK","NO OK")</f>
        <v>OK</v>
      </c>
      <c r="V112" s="159">
        <v>24477</v>
      </c>
      <c r="W112" s="159">
        <f t="shared" ref="W112" si="496">ROUND($D112*V112,0)</f>
        <v>5796154</v>
      </c>
      <c r="X112" s="160" t="str">
        <f t="shared" ref="X112" si="497">+IF(V112&lt;=$E112,"OK","NO OK")</f>
        <v>OK</v>
      </c>
      <c r="Y112" s="159">
        <v>24684</v>
      </c>
      <c r="Z112" s="159">
        <f t="shared" ref="Z112" si="498">ROUND($D112*Y112,0)</f>
        <v>5845171</v>
      </c>
      <c r="AA112" s="160" t="str">
        <f t="shared" ref="AA112" si="499">+IF(Y112&lt;=$E112,"OK","NO OK")</f>
        <v>OK</v>
      </c>
      <c r="AB112" s="159">
        <v>24435</v>
      </c>
      <c r="AC112" s="159">
        <f t="shared" ref="AC112" si="500">ROUND($D112*AB112,0)</f>
        <v>5786208</v>
      </c>
      <c r="AD112" s="160" t="str">
        <f t="shared" ref="AD112" si="501">+IF(AB112&lt;=$E112,"OK","NO OK")</f>
        <v>OK</v>
      </c>
      <c r="AE112" s="159">
        <v>23820</v>
      </c>
      <c r="AF112" s="159">
        <f t="shared" ref="AF112" si="502">ROUND($D112*AE112,0)</f>
        <v>5640576</v>
      </c>
      <c r="AG112" s="160" t="str">
        <f t="shared" ref="AG112" si="503">+IF(AE112&lt;=$E112,"OK","NO OK")</f>
        <v>OK</v>
      </c>
      <c r="AH112" s="159">
        <v>24410</v>
      </c>
      <c r="AI112" s="159">
        <f t="shared" ref="AI112" si="504">ROUND($D112*AH112,0)</f>
        <v>5780288</v>
      </c>
      <c r="AJ112" s="160" t="str">
        <f t="shared" ref="AJ112" si="505">+IF(AH112&lt;=$E112,"OK","NO OK")</f>
        <v>OK</v>
      </c>
      <c r="AK112" s="159">
        <v>24462</v>
      </c>
      <c r="AL112" s="159">
        <f t="shared" ref="AL112" si="506">ROUND($D112*AK112,0)</f>
        <v>5792602</v>
      </c>
      <c r="AM112" s="160" t="str">
        <f t="shared" ref="AM112" si="507">+IF(AK112&lt;=$E112,"OK","NO OK")</f>
        <v>OK</v>
      </c>
      <c r="AN112" s="159">
        <v>24358</v>
      </c>
      <c r="AO112" s="159">
        <f t="shared" ref="AO112" si="508">ROUND($D112*AN112,0)</f>
        <v>5767974</v>
      </c>
      <c r="AP112" s="160" t="str">
        <f t="shared" ref="AP112" si="509">+IF(AN112&lt;=$E112,"OK","NO OK")</f>
        <v>OK</v>
      </c>
      <c r="AQ112" s="159">
        <v>24503</v>
      </c>
      <c r="AR112" s="159">
        <f t="shared" ref="AR112" si="510">ROUND($D112*AQ112,0)</f>
        <v>5802310</v>
      </c>
      <c r="AS112" s="160" t="str">
        <f t="shared" ref="AS112" si="511">+IF(AQ112&lt;=$E112,"OK","NO OK")</f>
        <v>OK</v>
      </c>
      <c r="AT112" s="159">
        <v>24494</v>
      </c>
      <c r="AU112" s="159">
        <f t="shared" ref="AU112" si="512">ROUND($D112*AT112,0)</f>
        <v>5800179</v>
      </c>
      <c r="AV112" s="160" t="str">
        <f t="shared" ref="AV112" si="513">+IF(AT112&lt;=$E112,"OK","NO OK")</f>
        <v>OK</v>
      </c>
      <c r="AW112" s="159">
        <v>24200</v>
      </c>
      <c r="AX112" s="159">
        <f t="shared" ref="AX112" si="514">ROUND($D112*AW112,0)</f>
        <v>5730560</v>
      </c>
      <c r="AY112" s="160" t="str">
        <f t="shared" ref="AY112" si="515">+IF(AW112&lt;=$E112,"OK","NO OK")</f>
        <v>OK</v>
      </c>
      <c r="AZ112" s="159">
        <v>24684</v>
      </c>
      <c r="BA112" s="159">
        <f t="shared" ref="BA112" si="516">ROUND($D112*AZ112,0)</f>
        <v>5845171</v>
      </c>
      <c r="BB112" s="160" t="str">
        <f t="shared" ref="BB112" si="517">+IF(AZ112&lt;=$E112,"OK","NO OK")</f>
        <v>OK</v>
      </c>
    </row>
    <row r="113" spans="1:54" x14ac:dyDescent="0.2">
      <c r="A113" s="155"/>
      <c r="B113" s="164" t="s">
        <v>176</v>
      </c>
      <c r="C113" s="157"/>
      <c r="D113" s="165"/>
      <c r="E113" s="166"/>
      <c r="F113" s="167">
        <f>SUM(F112)</f>
        <v>5845171</v>
      </c>
      <c r="G113" s="166"/>
      <c r="H113" s="167">
        <f>SUM(H112)</f>
        <v>5798522</v>
      </c>
      <c r="I113" s="166"/>
      <c r="J113" s="166"/>
      <c r="K113" s="167">
        <f>SUM(K112)</f>
        <v>5747373</v>
      </c>
      <c r="L113" s="166"/>
      <c r="M113" s="166"/>
      <c r="N113" s="167">
        <f>SUM(N112)</f>
        <v>5845171</v>
      </c>
      <c r="O113" s="166"/>
      <c r="P113" s="166">
        <v>0</v>
      </c>
      <c r="Q113" s="167">
        <f>SUM(Q112)</f>
        <v>5767738</v>
      </c>
      <c r="R113" s="166"/>
      <c r="S113" s="166">
        <v>0</v>
      </c>
      <c r="T113" s="167">
        <f>SUM(T112)</f>
        <v>5779104</v>
      </c>
      <c r="U113" s="166"/>
      <c r="V113" s="166"/>
      <c r="W113" s="167">
        <f>SUM(W112)</f>
        <v>5796154</v>
      </c>
      <c r="X113" s="166"/>
      <c r="Y113" s="166"/>
      <c r="Z113" s="167">
        <f>SUM(Z112)</f>
        <v>5845171</v>
      </c>
      <c r="AA113" s="166"/>
      <c r="AB113" s="166"/>
      <c r="AC113" s="167">
        <f>SUM(AC112)</f>
        <v>5786208</v>
      </c>
      <c r="AD113" s="166"/>
      <c r="AE113" s="166"/>
      <c r="AF113" s="167">
        <f>SUM(AF112)</f>
        <v>5640576</v>
      </c>
      <c r="AG113" s="166"/>
      <c r="AH113" s="166"/>
      <c r="AI113" s="167">
        <f>SUM(AI112)</f>
        <v>5780288</v>
      </c>
      <c r="AJ113" s="166"/>
      <c r="AK113" s="166">
        <v>0</v>
      </c>
      <c r="AL113" s="167">
        <f>SUM(AL112)</f>
        <v>5792602</v>
      </c>
      <c r="AM113" s="166"/>
      <c r="AN113" s="166"/>
      <c r="AO113" s="167">
        <f>SUM(AO112)</f>
        <v>5767974</v>
      </c>
      <c r="AP113" s="166"/>
      <c r="AQ113" s="166">
        <v>0</v>
      </c>
      <c r="AR113" s="167">
        <f>SUM(AR112)</f>
        <v>5802310</v>
      </c>
      <c r="AS113" s="166"/>
      <c r="AT113" s="166"/>
      <c r="AU113" s="167">
        <f>SUM(AU112)</f>
        <v>5800179</v>
      </c>
      <c r="AV113" s="166"/>
      <c r="AW113" s="166"/>
      <c r="AX113" s="167">
        <f>SUM(AX112)</f>
        <v>5730560</v>
      </c>
      <c r="AY113" s="166"/>
      <c r="AZ113" s="166"/>
      <c r="BA113" s="167">
        <f>SUM(BA112)</f>
        <v>5845171</v>
      </c>
      <c r="BB113" s="166"/>
    </row>
    <row r="114" spans="1:54" s="148" customFormat="1" x14ac:dyDescent="0.2">
      <c r="A114" s="169">
        <v>17</v>
      </c>
      <c r="B114" s="170" t="s">
        <v>261</v>
      </c>
      <c r="C114" s="171"/>
      <c r="D114" s="172"/>
      <c r="E114" s="172"/>
      <c r="F114" s="172"/>
      <c r="G114" s="172"/>
      <c r="H114" s="172"/>
      <c r="I114" s="172"/>
      <c r="J114" s="172"/>
      <c r="K114" s="172"/>
      <c r="L114" s="172"/>
      <c r="M114" s="172"/>
      <c r="N114" s="172"/>
      <c r="O114" s="172"/>
      <c r="P114" s="172">
        <v>0</v>
      </c>
      <c r="Q114" s="172"/>
      <c r="R114" s="172"/>
      <c r="S114" s="172">
        <v>0</v>
      </c>
      <c r="T114" s="172"/>
      <c r="U114" s="172"/>
      <c r="V114" s="172"/>
      <c r="W114" s="172"/>
      <c r="X114" s="172"/>
      <c r="Y114" s="172"/>
      <c r="Z114" s="172"/>
      <c r="AA114" s="172"/>
      <c r="AB114" s="172"/>
      <c r="AC114" s="172"/>
      <c r="AD114" s="172"/>
      <c r="AE114" s="172"/>
      <c r="AF114" s="172"/>
      <c r="AG114" s="172"/>
      <c r="AH114" s="172"/>
      <c r="AI114" s="172"/>
      <c r="AJ114" s="172"/>
      <c r="AK114" s="172">
        <v>0</v>
      </c>
      <c r="AL114" s="172"/>
      <c r="AM114" s="172"/>
      <c r="AN114" s="172"/>
      <c r="AO114" s="172"/>
      <c r="AP114" s="172"/>
      <c r="AQ114" s="172">
        <v>0</v>
      </c>
      <c r="AR114" s="172"/>
      <c r="AS114" s="172"/>
      <c r="AT114" s="172"/>
      <c r="AU114" s="172"/>
      <c r="AV114" s="172"/>
      <c r="AW114" s="172"/>
      <c r="AX114" s="172"/>
      <c r="AY114" s="172"/>
      <c r="AZ114" s="172"/>
      <c r="BA114" s="172"/>
      <c r="BB114" s="172"/>
    </row>
    <row r="115" spans="1:54" x14ac:dyDescent="0.2">
      <c r="A115" s="155">
        <v>17.010000000000002</v>
      </c>
      <c r="B115" s="162" t="s">
        <v>262</v>
      </c>
      <c r="C115" s="157" t="s">
        <v>170</v>
      </c>
      <c r="D115" s="168">
        <v>23.4</v>
      </c>
      <c r="E115" s="159">
        <v>20453</v>
      </c>
      <c r="F115" s="159">
        <f t="shared" ref="F115:F122" si="518">ROUND(D115*E115,0)</f>
        <v>478600</v>
      </c>
      <c r="G115" s="159">
        <v>20289</v>
      </c>
      <c r="H115" s="159">
        <f t="shared" ref="H115:H122" si="519">ROUND($D115*G115,0)</f>
        <v>474763</v>
      </c>
      <c r="I115" s="160" t="str">
        <f t="shared" ref="I115:I122" si="520">+IF(G115&lt;=$E115,"OK","NO OK")</f>
        <v>OK</v>
      </c>
      <c r="J115" s="159">
        <v>20110</v>
      </c>
      <c r="K115" s="159">
        <f t="shared" ref="K115:K122" si="521">ROUND($D115*J115,0)</f>
        <v>470574</v>
      </c>
      <c r="L115" s="160" t="str">
        <f t="shared" ref="L115:L122" si="522">+IF(J115&lt;=$E115,"OK","NO OK")</f>
        <v>OK</v>
      </c>
      <c r="M115" s="159">
        <v>20453</v>
      </c>
      <c r="N115" s="159">
        <f t="shared" ref="N115:N122" si="523">ROUND($D115*M115,0)</f>
        <v>478600</v>
      </c>
      <c r="O115" s="160" t="str">
        <f t="shared" ref="O115:O122" si="524">+IF(M115&lt;=$E115,"OK","NO OK")</f>
        <v>OK</v>
      </c>
      <c r="P115" s="159">
        <v>20182</v>
      </c>
      <c r="Q115" s="159">
        <f t="shared" ref="Q115:Q122" si="525">ROUND($D115*P115,0)</f>
        <v>472259</v>
      </c>
      <c r="R115" s="160" t="str">
        <f t="shared" ref="R115:R122" si="526">+IF(P115&lt;=$E115,"OK","NO OK")</f>
        <v>OK</v>
      </c>
      <c r="S115" s="159">
        <v>20222</v>
      </c>
      <c r="T115" s="159">
        <f t="shared" ref="T115:T122" si="527">ROUND($D115*S115,0)</f>
        <v>473195</v>
      </c>
      <c r="U115" s="160" t="str">
        <f t="shared" ref="U115:U122" si="528">+IF(S115&lt;=$E115,"OK","NO OK")</f>
        <v>OK</v>
      </c>
      <c r="V115" s="159">
        <v>20281</v>
      </c>
      <c r="W115" s="159">
        <f t="shared" ref="W115:W122" si="529">ROUND($D115*V115,0)</f>
        <v>474575</v>
      </c>
      <c r="X115" s="160" t="str">
        <f t="shared" ref="X115:X122" si="530">+IF(V115&lt;=$E115,"OK","NO OK")</f>
        <v>OK</v>
      </c>
      <c r="Y115" s="159">
        <v>20453</v>
      </c>
      <c r="Z115" s="159">
        <f t="shared" ref="Z115:Z122" si="531">ROUND($D115*Y115,0)</f>
        <v>478600</v>
      </c>
      <c r="AA115" s="160" t="str">
        <f t="shared" ref="AA115:AA122" si="532">+IF(Y115&lt;=$E115,"OK","NO OK")</f>
        <v>OK</v>
      </c>
      <c r="AB115" s="159">
        <v>20247</v>
      </c>
      <c r="AC115" s="159">
        <f t="shared" ref="AC115:AC122" si="533">ROUND($D115*AB115,0)</f>
        <v>473780</v>
      </c>
      <c r="AD115" s="160" t="str">
        <f t="shared" ref="AD115:AD122" si="534">+IF(AB115&lt;=$E115,"OK","NO OK")</f>
        <v>OK</v>
      </c>
      <c r="AE115" s="159">
        <v>19737</v>
      </c>
      <c r="AF115" s="159">
        <f t="shared" ref="AF115:AF122" si="535">ROUND($D115*AE115,0)</f>
        <v>461846</v>
      </c>
      <c r="AG115" s="160" t="str">
        <f t="shared" ref="AG115:AG122" si="536">+IF(AE115&lt;=$E115,"OK","NO OK")</f>
        <v>OK</v>
      </c>
      <c r="AH115" s="159">
        <v>20226</v>
      </c>
      <c r="AI115" s="159">
        <f t="shared" ref="AI115:AI122" si="537">ROUND($D115*AH115,0)</f>
        <v>473288</v>
      </c>
      <c r="AJ115" s="160" t="str">
        <f t="shared" ref="AJ115:AJ122" si="538">+IF(AH115&lt;=$E115,"OK","NO OK")</f>
        <v>OK</v>
      </c>
      <c r="AK115" s="159">
        <v>20269</v>
      </c>
      <c r="AL115" s="159">
        <f t="shared" ref="AL115:AL122" si="539">ROUND($D115*AK115,0)</f>
        <v>474295</v>
      </c>
      <c r="AM115" s="160" t="str">
        <f t="shared" ref="AM115:AM122" si="540">+IF(AK115&lt;=$E115,"OK","NO OK")</f>
        <v>OK</v>
      </c>
      <c r="AN115" s="159">
        <v>20183</v>
      </c>
      <c r="AO115" s="159">
        <f t="shared" ref="AO115:AO122" si="541">ROUND($D115*AN115,0)</f>
        <v>472282</v>
      </c>
      <c r="AP115" s="160" t="str">
        <f t="shared" ref="AP115:AP122" si="542">+IF(AN115&lt;=$E115,"OK","NO OK")</f>
        <v>OK</v>
      </c>
      <c r="AQ115" s="159">
        <v>20303</v>
      </c>
      <c r="AR115" s="159">
        <f t="shared" ref="AR115:AR122" si="543">ROUND($D115*AQ115,0)</f>
        <v>475090</v>
      </c>
      <c r="AS115" s="160" t="str">
        <f t="shared" ref="AS115:AS122" si="544">+IF(AQ115&lt;=$E115,"OK","NO OK")</f>
        <v>OK</v>
      </c>
      <c r="AT115" s="159">
        <v>20296</v>
      </c>
      <c r="AU115" s="159">
        <f t="shared" ref="AU115:AU122" si="545">ROUND($D115*AT115,0)</f>
        <v>474926</v>
      </c>
      <c r="AV115" s="160" t="str">
        <f t="shared" ref="AV115:AV122" si="546">+IF(AT115&lt;=$E115,"OK","NO OK")</f>
        <v>OK</v>
      </c>
      <c r="AW115" s="159">
        <v>20050</v>
      </c>
      <c r="AX115" s="159">
        <f t="shared" ref="AX115:AX122" si="547">ROUND($D115*AW115,0)</f>
        <v>469170</v>
      </c>
      <c r="AY115" s="160" t="str">
        <f t="shared" ref="AY115:AY122" si="548">+IF(AW115&lt;=$E115,"OK","NO OK")</f>
        <v>OK</v>
      </c>
      <c r="AZ115" s="159">
        <v>20453</v>
      </c>
      <c r="BA115" s="159">
        <f t="shared" ref="BA115:BA122" si="549">ROUND($D115*AZ115,0)</f>
        <v>478600</v>
      </c>
      <c r="BB115" s="160" t="str">
        <f t="shared" ref="BB115:BB122" si="550">+IF(AZ115&lt;=$E115,"OK","NO OK")</f>
        <v>OK</v>
      </c>
    </row>
    <row r="116" spans="1:54" x14ac:dyDescent="0.2">
      <c r="A116" s="155">
        <v>17.02</v>
      </c>
      <c r="B116" s="162" t="s">
        <v>263</v>
      </c>
      <c r="C116" s="157" t="s">
        <v>185</v>
      </c>
      <c r="D116" s="168">
        <v>6</v>
      </c>
      <c r="E116" s="159">
        <v>54199</v>
      </c>
      <c r="F116" s="159">
        <f t="shared" si="518"/>
        <v>325194</v>
      </c>
      <c r="G116" s="159">
        <v>53765</v>
      </c>
      <c r="H116" s="159">
        <f t="shared" si="519"/>
        <v>322590</v>
      </c>
      <c r="I116" s="160" t="str">
        <f t="shared" si="520"/>
        <v>OK</v>
      </c>
      <c r="J116" s="159">
        <v>53291</v>
      </c>
      <c r="K116" s="159">
        <f t="shared" si="521"/>
        <v>319746</v>
      </c>
      <c r="L116" s="160" t="str">
        <f t="shared" si="522"/>
        <v>OK</v>
      </c>
      <c r="M116" s="159">
        <v>54199</v>
      </c>
      <c r="N116" s="159">
        <f t="shared" si="523"/>
        <v>325194</v>
      </c>
      <c r="O116" s="160" t="str">
        <f t="shared" si="524"/>
        <v>OK</v>
      </c>
      <c r="P116" s="159">
        <v>53481</v>
      </c>
      <c r="Q116" s="159">
        <f t="shared" si="525"/>
        <v>320886</v>
      </c>
      <c r="R116" s="160" t="str">
        <f t="shared" si="526"/>
        <v>OK</v>
      </c>
      <c r="S116" s="159">
        <v>53587</v>
      </c>
      <c r="T116" s="159">
        <f t="shared" si="527"/>
        <v>321522</v>
      </c>
      <c r="U116" s="160" t="str">
        <f t="shared" si="528"/>
        <v>OK</v>
      </c>
      <c r="V116" s="159">
        <v>53744</v>
      </c>
      <c r="W116" s="159">
        <f t="shared" si="529"/>
        <v>322464</v>
      </c>
      <c r="X116" s="160" t="str">
        <f t="shared" si="530"/>
        <v>OK</v>
      </c>
      <c r="Y116" s="159">
        <v>54199</v>
      </c>
      <c r="Z116" s="159">
        <f t="shared" si="531"/>
        <v>325194</v>
      </c>
      <c r="AA116" s="160" t="str">
        <f t="shared" si="532"/>
        <v>OK</v>
      </c>
      <c r="AB116" s="159">
        <v>53652</v>
      </c>
      <c r="AC116" s="159">
        <f t="shared" si="533"/>
        <v>321912</v>
      </c>
      <c r="AD116" s="160" t="str">
        <f t="shared" si="534"/>
        <v>OK</v>
      </c>
      <c r="AE116" s="159">
        <v>52302</v>
      </c>
      <c r="AF116" s="159">
        <f t="shared" si="535"/>
        <v>313812</v>
      </c>
      <c r="AG116" s="160" t="str">
        <f t="shared" si="536"/>
        <v>OK</v>
      </c>
      <c r="AH116" s="159">
        <v>53597</v>
      </c>
      <c r="AI116" s="159">
        <f t="shared" si="537"/>
        <v>321582</v>
      </c>
      <c r="AJ116" s="160" t="str">
        <f t="shared" si="538"/>
        <v>OK</v>
      </c>
      <c r="AK116" s="159">
        <v>53711</v>
      </c>
      <c r="AL116" s="159">
        <f t="shared" si="539"/>
        <v>322266</v>
      </c>
      <c r="AM116" s="160" t="str">
        <f t="shared" si="540"/>
        <v>OK</v>
      </c>
      <c r="AN116" s="159">
        <v>53483</v>
      </c>
      <c r="AO116" s="159">
        <f t="shared" si="541"/>
        <v>320898</v>
      </c>
      <c r="AP116" s="160" t="str">
        <f t="shared" si="542"/>
        <v>OK</v>
      </c>
      <c r="AQ116" s="159">
        <v>53803</v>
      </c>
      <c r="AR116" s="159">
        <f t="shared" si="543"/>
        <v>322818</v>
      </c>
      <c r="AS116" s="160" t="str">
        <f t="shared" si="544"/>
        <v>OK</v>
      </c>
      <c r="AT116" s="159">
        <v>53782</v>
      </c>
      <c r="AU116" s="159">
        <f t="shared" si="545"/>
        <v>322692</v>
      </c>
      <c r="AV116" s="160" t="str">
        <f t="shared" si="546"/>
        <v>OK</v>
      </c>
      <c r="AW116" s="159">
        <v>53120</v>
      </c>
      <c r="AX116" s="159">
        <f t="shared" si="547"/>
        <v>318720</v>
      </c>
      <c r="AY116" s="160" t="str">
        <f t="shared" si="548"/>
        <v>OK</v>
      </c>
      <c r="AZ116" s="159">
        <v>54199</v>
      </c>
      <c r="BA116" s="159">
        <f t="shared" si="549"/>
        <v>325194</v>
      </c>
      <c r="BB116" s="160" t="str">
        <f t="shared" si="550"/>
        <v>OK</v>
      </c>
    </row>
    <row r="117" spans="1:54" x14ac:dyDescent="0.2">
      <c r="A117" s="155">
        <v>17.03</v>
      </c>
      <c r="B117" s="162" t="s">
        <v>264</v>
      </c>
      <c r="C117" s="157" t="s">
        <v>185</v>
      </c>
      <c r="D117" s="168">
        <v>18</v>
      </c>
      <c r="E117" s="159">
        <v>76419</v>
      </c>
      <c r="F117" s="159">
        <f t="shared" si="518"/>
        <v>1375542</v>
      </c>
      <c r="G117" s="159">
        <v>75808</v>
      </c>
      <c r="H117" s="159">
        <f t="shared" si="519"/>
        <v>1364544</v>
      </c>
      <c r="I117" s="160" t="str">
        <f t="shared" si="520"/>
        <v>OK</v>
      </c>
      <c r="J117" s="159">
        <v>75139</v>
      </c>
      <c r="K117" s="159">
        <f t="shared" si="521"/>
        <v>1352502</v>
      </c>
      <c r="L117" s="160" t="str">
        <f t="shared" si="522"/>
        <v>OK</v>
      </c>
      <c r="M117" s="159">
        <v>76419</v>
      </c>
      <c r="N117" s="159">
        <f t="shared" si="523"/>
        <v>1375542</v>
      </c>
      <c r="O117" s="160" t="str">
        <f t="shared" si="524"/>
        <v>OK</v>
      </c>
      <c r="P117" s="159">
        <v>75406</v>
      </c>
      <c r="Q117" s="159">
        <f t="shared" si="525"/>
        <v>1357308</v>
      </c>
      <c r="R117" s="160" t="str">
        <f t="shared" si="526"/>
        <v>OK</v>
      </c>
      <c r="S117" s="159">
        <v>75555</v>
      </c>
      <c r="T117" s="159">
        <f t="shared" si="527"/>
        <v>1359990</v>
      </c>
      <c r="U117" s="160" t="str">
        <f t="shared" si="528"/>
        <v>OK</v>
      </c>
      <c r="V117" s="159">
        <v>75777</v>
      </c>
      <c r="W117" s="159">
        <f t="shared" si="529"/>
        <v>1363986</v>
      </c>
      <c r="X117" s="160" t="str">
        <f t="shared" si="530"/>
        <v>OK</v>
      </c>
      <c r="Y117" s="159">
        <v>76419</v>
      </c>
      <c r="Z117" s="159">
        <f t="shared" si="531"/>
        <v>1375542</v>
      </c>
      <c r="AA117" s="160" t="str">
        <f t="shared" si="532"/>
        <v>OK</v>
      </c>
      <c r="AB117" s="159">
        <v>75648</v>
      </c>
      <c r="AC117" s="159">
        <f t="shared" si="533"/>
        <v>1361664</v>
      </c>
      <c r="AD117" s="160" t="str">
        <f t="shared" si="534"/>
        <v>OK</v>
      </c>
      <c r="AE117" s="159">
        <v>73744</v>
      </c>
      <c r="AF117" s="159">
        <f t="shared" si="535"/>
        <v>1327392</v>
      </c>
      <c r="AG117" s="160" t="str">
        <f t="shared" si="536"/>
        <v>OK</v>
      </c>
      <c r="AH117" s="159">
        <v>75571</v>
      </c>
      <c r="AI117" s="159">
        <f t="shared" si="537"/>
        <v>1360278</v>
      </c>
      <c r="AJ117" s="160" t="str">
        <f t="shared" si="538"/>
        <v>OK</v>
      </c>
      <c r="AK117" s="159">
        <v>75731</v>
      </c>
      <c r="AL117" s="159">
        <f t="shared" si="539"/>
        <v>1363158</v>
      </c>
      <c r="AM117" s="160" t="str">
        <f t="shared" si="540"/>
        <v>OK</v>
      </c>
      <c r="AN117" s="159">
        <v>75410</v>
      </c>
      <c r="AO117" s="159">
        <f t="shared" si="541"/>
        <v>1357380</v>
      </c>
      <c r="AP117" s="160" t="str">
        <f t="shared" si="542"/>
        <v>OK</v>
      </c>
      <c r="AQ117" s="159">
        <v>75860</v>
      </c>
      <c r="AR117" s="159">
        <f t="shared" si="543"/>
        <v>1365480</v>
      </c>
      <c r="AS117" s="160" t="str">
        <f t="shared" si="544"/>
        <v>OK</v>
      </c>
      <c r="AT117" s="159">
        <v>75831</v>
      </c>
      <c r="AU117" s="159">
        <f t="shared" si="545"/>
        <v>1364958</v>
      </c>
      <c r="AV117" s="160" t="str">
        <f t="shared" si="546"/>
        <v>OK</v>
      </c>
      <c r="AW117" s="159">
        <v>74900</v>
      </c>
      <c r="AX117" s="159">
        <f t="shared" si="547"/>
        <v>1348200</v>
      </c>
      <c r="AY117" s="160" t="str">
        <f t="shared" si="548"/>
        <v>OK</v>
      </c>
      <c r="AZ117" s="159">
        <v>76419</v>
      </c>
      <c r="BA117" s="159">
        <f t="shared" si="549"/>
        <v>1375542</v>
      </c>
      <c r="BB117" s="160" t="str">
        <f t="shared" si="550"/>
        <v>OK</v>
      </c>
    </row>
    <row r="118" spans="1:54" x14ac:dyDescent="0.2">
      <c r="A118" s="155">
        <v>17.04</v>
      </c>
      <c r="B118" s="162" t="s">
        <v>265</v>
      </c>
      <c r="C118" s="157" t="s">
        <v>185</v>
      </c>
      <c r="D118" s="168">
        <v>12</v>
      </c>
      <c r="E118" s="159">
        <v>185499</v>
      </c>
      <c r="F118" s="159">
        <f t="shared" si="518"/>
        <v>2225988</v>
      </c>
      <c r="G118" s="159">
        <v>184015</v>
      </c>
      <c r="H118" s="159">
        <f t="shared" si="519"/>
        <v>2208180</v>
      </c>
      <c r="I118" s="160" t="str">
        <f t="shared" si="520"/>
        <v>OK</v>
      </c>
      <c r="J118" s="159">
        <v>182393</v>
      </c>
      <c r="K118" s="159">
        <f t="shared" si="521"/>
        <v>2188716</v>
      </c>
      <c r="L118" s="160" t="str">
        <f t="shared" si="522"/>
        <v>OK</v>
      </c>
      <c r="M118" s="159">
        <v>185499</v>
      </c>
      <c r="N118" s="159">
        <f t="shared" si="523"/>
        <v>2225988</v>
      </c>
      <c r="O118" s="160" t="str">
        <f t="shared" si="524"/>
        <v>OK</v>
      </c>
      <c r="P118" s="159">
        <v>183041</v>
      </c>
      <c r="Q118" s="159">
        <f t="shared" si="525"/>
        <v>2196492</v>
      </c>
      <c r="R118" s="160" t="str">
        <f t="shared" si="526"/>
        <v>OK</v>
      </c>
      <c r="S118" s="159">
        <v>183403</v>
      </c>
      <c r="T118" s="159">
        <f t="shared" si="527"/>
        <v>2200836</v>
      </c>
      <c r="U118" s="160" t="str">
        <f t="shared" si="528"/>
        <v>OK</v>
      </c>
      <c r="V118" s="159">
        <v>183941</v>
      </c>
      <c r="W118" s="159">
        <f t="shared" si="529"/>
        <v>2207292</v>
      </c>
      <c r="X118" s="160" t="str">
        <f t="shared" si="530"/>
        <v>OK</v>
      </c>
      <c r="Y118" s="159">
        <v>185499</v>
      </c>
      <c r="Z118" s="159">
        <f t="shared" si="531"/>
        <v>2225988</v>
      </c>
      <c r="AA118" s="160" t="str">
        <f t="shared" si="532"/>
        <v>OK</v>
      </c>
      <c r="AB118" s="159">
        <v>183628</v>
      </c>
      <c r="AC118" s="159">
        <f t="shared" si="533"/>
        <v>2203536</v>
      </c>
      <c r="AD118" s="160" t="str">
        <f t="shared" si="534"/>
        <v>OK</v>
      </c>
      <c r="AE118" s="159">
        <v>179007</v>
      </c>
      <c r="AF118" s="159">
        <f t="shared" si="535"/>
        <v>2148084</v>
      </c>
      <c r="AG118" s="160" t="str">
        <f t="shared" si="536"/>
        <v>OK</v>
      </c>
      <c r="AH118" s="159">
        <v>183440</v>
      </c>
      <c r="AI118" s="159">
        <f t="shared" si="537"/>
        <v>2201280</v>
      </c>
      <c r="AJ118" s="160" t="str">
        <f t="shared" si="538"/>
        <v>OK</v>
      </c>
      <c r="AK118" s="159">
        <v>183830</v>
      </c>
      <c r="AL118" s="159">
        <f t="shared" si="539"/>
        <v>2205960</v>
      </c>
      <c r="AM118" s="160" t="str">
        <f t="shared" si="540"/>
        <v>OK</v>
      </c>
      <c r="AN118" s="159">
        <v>183049</v>
      </c>
      <c r="AO118" s="159">
        <f t="shared" si="541"/>
        <v>2196588</v>
      </c>
      <c r="AP118" s="160" t="str">
        <f t="shared" si="542"/>
        <v>OK</v>
      </c>
      <c r="AQ118" s="159">
        <v>184142</v>
      </c>
      <c r="AR118" s="159">
        <f t="shared" si="543"/>
        <v>2209704</v>
      </c>
      <c r="AS118" s="160" t="str">
        <f t="shared" si="544"/>
        <v>OK</v>
      </c>
      <c r="AT118" s="159">
        <v>184071</v>
      </c>
      <c r="AU118" s="159">
        <f t="shared" si="545"/>
        <v>2208852</v>
      </c>
      <c r="AV118" s="160" t="str">
        <f t="shared" si="546"/>
        <v>OK</v>
      </c>
      <c r="AW118" s="159">
        <v>181800</v>
      </c>
      <c r="AX118" s="159">
        <f t="shared" si="547"/>
        <v>2181600</v>
      </c>
      <c r="AY118" s="160" t="str">
        <f t="shared" si="548"/>
        <v>OK</v>
      </c>
      <c r="AZ118" s="159">
        <v>185499</v>
      </c>
      <c r="BA118" s="159">
        <f t="shared" si="549"/>
        <v>2225988</v>
      </c>
      <c r="BB118" s="160" t="str">
        <f t="shared" si="550"/>
        <v>OK</v>
      </c>
    </row>
    <row r="119" spans="1:54" x14ac:dyDescent="0.2">
      <c r="A119" s="155">
        <v>17.05</v>
      </c>
      <c r="B119" s="162" t="s">
        <v>266</v>
      </c>
      <c r="C119" s="157" t="s">
        <v>185</v>
      </c>
      <c r="D119" s="168">
        <v>12</v>
      </c>
      <c r="E119" s="159">
        <v>26954</v>
      </c>
      <c r="F119" s="159">
        <f t="shared" si="518"/>
        <v>323448</v>
      </c>
      <c r="G119" s="159">
        <v>26738</v>
      </c>
      <c r="H119" s="159">
        <f t="shared" si="519"/>
        <v>320856</v>
      </c>
      <c r="I119" s="160" t="str">
        <f t="shared" si="520"/>
        <v>OK</v>
      </c>
      <c r="J119" s="159">
        <v>26503</v>
      </c>
      <c r="K119" s="159">
        <f t="shared" si="521"/>
        <v>318036</v>
      </c>
      <c r="L119" s="160" t="str">
        <f t="shared" si="522"/>
        <v>OK</v>
      </c>
      <c r="M119" s="159">
        <v>26954</v>
      </c>
      <c r="N119" s="159">
        <f t="shared" si="523"/>
        <v>323448</v>
      </c>
      <c r="O119" s="160" t="str">
        <f t="shared" si="524"/>
        <v>OK</v>
      </c>
      <c r="P119" s="159">
        <v>26597</v>
      </c>
      <c r="Q119" s="159">
        <f t="shared" si="525"/>
        <v>319164</v>
      </c>
      <c r="R119" s="160" t="str">
        <f t="shared" si="526"/>
        <v>OK</v>
      </c>
      <c r="S119" s="159">
        <v>26649</v>
      </c>
      <c r="T119" s="159">
        <f t="shared" si="527"/>
        <v>319788</v>
      </c>
      <c r="U119" s="160" t="str">
        <f t="shared" si="528"/>
        <v>OK</v>
      </c>
      <c r="V119" s="159">
        <v>26728</v>
      </c>
      <c r="W119" s="159">
        <f t="shared" si="529"/>
        <v>320736</v>
      </c>
      <c r="X119" s="160" t="str">
        <f t="shared" si="530"/>
        <v>OK</v>
      </c>
      <c r="Y119" s="159">
        <v>26954</v>
      </c>
      <c r="Z119" s="159">
        <f t="shared" si="531"/>
        <v>323448</v>
      </c>
      <c r="AA119" s="160" t="str">
        <f t="shared" si="532"/>
        <v>OK</v>
      </c>
      <c r="AB119" s="159">
        <v>26682</v>
      </c>
      <c r="AC119" s="159">
        <f t="shared" si="533"/>
        <v>320184</v>
      </c>
      <c r="AD119" s="160" t="str">
        <f t="shared" si="534"/>
        <v>OK</v>
      </c>
      <c r="AE119" s="159">
        <v>26011</v>
      </c>
      <c r="AF119" s="159">
        <f t="shared" si="535"/>
        <v>312132</v>
      </c>
      <c r="AG119" s="160" t="str">
        <f t="shared" si="536"/>
        <v>OK</v>
      </c>
      <c r="AH119" s="159">
        <v>26655</v>
      </c>
      <c r="AI119" s="159">
        <f t="shared" si="537"/>
        <v>319860</v>
      </c>
      <c r="AJ119" s="160" t="str">
        <f t="shared" si="538"/>
        <v>OK</v>
      </c>
      <c r="AK119" s="159">
        <v>26711</v>
      </c>
      <c r="AL119" s="159">
        <f t="shared" si="539"/>
        <v>320532</v>
      </c>
      <c r="AM119" s="160" t="str">
        <f t="shared" si="540"/>
        <v>OK</v>
      </c>
      <c r="AN119" s="159">
        <v>26598</v>
      </c>
      <c r="AO119" s="159">
        <f t="shared" si="541"/>
        <v>319176</v>
      </c>
      <c r="AP119" s="160" t="str">
        <f t="shared" si="542"/>
        <v>OK</v>
      </c>
      <c r="AQ119" s="159">
        <v>26757</v>
      </c>
      <c r="AR119" s="159">
        <f t="shared" si="543"/>
        <v>321084</v>
      </c>
      <c r="AS119" s="160" t="str">
        <f t="shared" si="544"/>
        <v>OK</v>
      </c>
      <c r="AT119" s="159">
        <v>26746</v>
      </c>
      <c r="AU119" s="159">
        <f t="shared" si="545"/>
        <v>320952</v>
      </c>
      <c r="AV119" s="160" t="str">
        <f t="shared" si="546"/>
        <v>OK</v>
      </c>
      <c r="AW119" s="159">
        <v>26420</v>
      </c>
      <c r="AX119" s="159">
        <f t="shared" si="547"/>
        <v>317040</v>
      </c>
      <c r="AY119" s="160" t="str">
        <f t="shared" si="548"/>
        <v>OK</v>
      </c>
      <c r="AZ119" s="159">
        <v>26954</v>
      </c>
      <c r="BA119" s="159">
        <f t="shared" si="549"/>
        <v>323448</v>
      </c>
      <c r="BB119" s="160" t="str">
        <f t="shared" si="550"/>
        <v>OK</v>
      </c>
    </row>
    <row r="120" spans="1:54" x14ac:dyDescent="0.2">
      <c r="A120" s="155">
        <v>17.059999999999999</v>
      </c>
      <c r="B120" s="162" t="s">
        <v>267</v>
      </c>
      <c r="C120" s="157" t="s">
        <v>185</v>
      </c>
      <c r="D120" s="168">
        <v>66</v>
      </c>
      <c r="E120" s="159">
        <v>26954</v>
      </c>
      <c r="F120" s="159">
        <f t="shared" si="518"/>
        <v>1778964</v>
      </c>
      <c r="G120" s="159">
        <v>26738</v>
      </c>
      <c r="H120" s="159">
        <f t="shared" si="519"/>
        <v>1764708</v>
      </c>
      <c r="I120" s="160" t="str">
        <f t="shared" si="520"/>
        <v>OK</v>
      </c>
      <c r="J120" s="159">
        <v>26503</v>
      </c>
      <c r="K120" s="159">
        <f t="shared" si="521"/>
        <v>1749198</v>
      </c>
      <c r="L120" s="160" t="str">
        <f t="shared" si="522"/>
        <v>OK</v>
      </c>
      <c r="M120" s="159">
        <v>26954</v>
      </c>
      <c r="N120" s="159">
        <f t="shared" si="523"/>
        <v>1778964</v>
      </c>
      <c r="O120" s="160" t="str">
        <f t="shared" si="524"/>
        <v>OK</v>
      </c>
      <c r="P120" s="159">
        <v>26597</v>
      </c>
      <c r="Q120" s="159">
        <f t="shared" si="525"/>
        <v>1755402</v>
      </c>
      <c r="R120" s="160" t="str">
        <f t="shared" si="526"/>
        <v>OK</v>
      </c>
      <c r="S120" s="159">
        <v>26649</v>
      </c>
      <c r="T120" s="159">
        <f t="shared" si="527"/>
        <v>1758834</v>
      </c>
      <c r="U120" s="160" t="str">
        <f t="shared" si="528"/>
        <v>OK</v>
      </c>
      <c r="V120" s="159">
        <v>26728</v>
      </c>
      <c r="W120" s="159">
        <f t="shared" si="529"/>
        <v>1764048</v>
      </c>
      <c r="X120" s="160" t="str">
        <f t="shared" si="530"/>
        <v>OK</v>
      </c>
      <c r="Y120" s="159">
        <v>26954</v>
      </c>
      <c r="Z120" s="159">
        <f t="shared" si="531"/>
        <v>1778964</v>
      </c>
      <c r="AA120" s="160" t="str">
        <f t="shared" si="532"/>
        <v>OK</v>
      </c>
      <c r="AB120" s="159">
        <v>26682</v>
      </c>
      <c r="AC120" s="159">
        <f t="shared" si="533"/>
        <v>1761012</v>
      </c>
      <c r="AD120" s="160" t="str">
        <f t="shared" si="534"/>
        <v>OK</v>
      </c>
      <c r="AE120" s="159">
        <v>26011</v>
      </c>
      <c r="AF120" s="159">
        <f t="shared" si="535"/>
        <v>1716726</v>
      </c>
      <c r="AG120" s="160" t="str">
        <f t="shared" si="536"/>
        <v>OK</v>
      </c>
      <c r="AH120" s="159">
        <v>26655</v>
      </c>
      <c r="AI120" s="159">
        <f t="shared" si="537"/>
        <v>1759230</v>
      </c>
      <c r="AJ120" s="160" t="str">
        <f t="shared" si="538"/>
        <v>OK</v>
      </c>
      <c r="AK120" s="159">
        <v>26711</v>
      </c>
      <c r="AL120" s="159">
        <f t="shared" si="539"/>
        <v>1762926</v>
      </c>
      <c r="AM120" s="160" t="str">
        <f t="shared" si="540"/>
        <v>OK</v>
      </c>
      <c r="AN120" s="159">
        <v>26598</v>
      </c>
      <c r="AO120" s="159">
        <f t="shared" si="541"/>
        <v>1755468</v>
      </c>
      <c r="AP120" s="160" t="str">
        <f t="shared" si="542"/>
        <v>OK</v>
      </c>
      <c r="AQ120" s="159">
        <v>26757</v>
      </c>
      <c r="AR120" s="159">
        <f t="shared" si="543"/>
        <v>1765962</v>
      </c>
      <c r="AS120" s="160" t="str">
        <f t="shared" si="544"/>
        <v>OK</v>
      </c>
      <c r="AT120" s="159">
        <v>26746</v>
      </c>
      <c r="AU120" s="159">
        <f t="shared" si="545"/>
        <v>1765236</v>
      </c>
      <c r="AV120" s="160" t="str">
        <f t="shared" si="546"/>
        <v>OK</v>
      </c>
      <c r="AW120" s="159">
        <v>26450</v>
      </c>
      <c r="AX120" s="159">
        <f t="shared" si="547"/>
        <v>1745700</v>
      </c>
      <c r="AY120" s="160" t="str">
        <f t="shared" si="548"/>
        <v>OK</v>
      </c>
      <c r="AZ120" s="159">
        <v>26954</v>
      </c>
      <c r="BA120" s="159">
        <f t="shared" si="549"/>
        <v>1778964</v>
      </c>
      <c r="BB120" s="160" t="str">
        <f t="shared" si="550"/>
        <v>OK</v>
      </c>
    </row>
    <row r="121" spans="1:54" x14ac:dyDescent="0.2">
      <c r="A121" s="155">
        <v>17.07</v>
      </c>
      <c r="B121" s="162" t="s">
        <v>268</v>
      </c>
      <c r="C121" s="157" t="s">
        <v>185</v>
      </c>
      <c r="D121" s="168">
        <v>66</v>
      </c>
      <c r="E121" s="159">
        <v>26954</v>
      </c>
      <c r="F121" s="159">
        <f t="shared" si="518"/>
        <v>1778964</v>
      </c>
      <c r="G121" s="159">
        <v>26738</v>
      </c>
      <c r="H121" s="159">
        <f t="shared" si="519"/>
        <v>1764708</v>
      </c>
      <c r="I121" s="160" t="str">
        <f t="shared" si="520"/>
        <v>OK</v>
      </c>
      <c r="J121" s="159">
        <v>26503</v>
      </c>
      <c r="K121" s="159">
        <f t="shared" si="521"/>
        <v>1749198</v>
      </c>
      <c r="L121" s="160" t="str">
        <f t="shared" si="522"/>
        <v>OK</v>
      </c>
      <c r="M121" s="159">
        <v>26954</v>
      </c>
      <c r="N121" s="159">
        <f t="shared" si="523"/>
        <v>1778964</v>
      </c>
      <c r="O121" s="160" t="str">
        <f t="shared" si="524"/>
        <v>OK</v>
      </c>
      <c r="P121" s="159">
        <v>26597</v>
      </c>
      <c r="Q121" s="159">
        <f t="shared" si="525"/>
        <v>1755402</v>
      </c>
      <c r="R121" s="160" t="str">
        <f t="shared" si="526"/>
        <v>OK</v>
      </c>
      <c r="S121" s="159">
        <v>26649</v>
      </c>
      <c r="T121" s="159">
        <f t="shared" si="527"/>
        <v>1758834</v>
      </c>
      <c r="U121" s="160" t="str">
        <f t="shared" si="528"/>
        <v>OK</v>
      </c>
      <c r="V121" s="159">
        <v>26728</v>
      </c>
      <c r="W121" s="159">
        <f t="shared" si="529"/>
        <v>1764048</v>
      </c>
      <c r="X121" s="160" t="str">
        <f t="shared" si="530"/>
        <v>OK</v>
      </c>
      <c r="Y121" s="159">
        <v>26954</v>
      </c>
      <c r="Z121" s="159">
        <f t="shared" si="531"/>
        <v>1778964</v>
      </c>
      <c r="AA121" s="160" t="str">
        <f t="shared" si="532"/>
        <v>OK</v>
      </c>
      <c r="AB121" s="159">
        <v>26682</v>
      </c>
      <c r="AC121" s="159">
        <f t="shared" si="533"/>
        <v>1761012</v>
      </c>
      <c r="AD121" s="160" t="str">
        <f t="shared" si="534"/>
        <v>OK</v>
      </c>
      <c r="AE121" s="159">
        <v>26011</v>
      </c>
      <c r="AF121" s="159">
        <f t="shared" si="535"/>
        <v>1716726</v>
      </c>
      <c r="AG121" s="160" t="str">
        <f t="shared" si="536"/>
        <v>OK</v>
      </c>
      <c r="AH121" s="159">
        <v>26655</v>
      </c>
      <c r="AI121" s="159">
        <f t="shared" si="537"/>
        <v>1759230</v>
      </c>
      <c r="AJ121" s="160" t="str">
        <f t="shared" si="538"/>
        <v>OK</v>
      </c>
      <c r="AK121" s="159">
        <v>26711</v>
      </c>
      <c r="AL121" s="159">
        <f t="shared" si="539"/>
        <v>1762926</v>
      </c>
      <c r="AM121" s="160" t="str">
        <f t="shared" si="540"/>
        <v>OK</v>
      </c>
      <c r="AN121" s="159">
        <v>26598</v>
      </c>
      <c r="AO121" s="159">
        <f t="shared" si="541"/>
        <v>1755468</v>
      </c>
      <c r="AP121" s="160" t="str">
        <f t="shared" si="542"/>
        <v>OK</v>
      </c>
      <c r="AQ121" s="159">
        <v>26757</v>
      </c>
      <c r="AR121" s="159">
        <f t="shared" si="543"/>
        <v>1765962</v>
      </c>
      <c r="AS121" s="160" t="str">
        <f t="shared" si="544"/>
        <v>OK</v>
      </c>
      <c r="AT121" s="159">
        <v>26746</v>
      </c>
      <c r="AU121" s="159">
        <f t="shared" si="545"/>
        <v>1765236</v>
      </c>
      <c r="AV121" s="160" t="str">
        <f t="shared" si="546"/>
        <v>OK</v>
      </c>
      <c r="AW121" s="159">
        <v>26450</v>
      </c>
      <c r="AX121" s="159">
        <f t="shared" si="547"/>
        <v>1745700</v>
      </c>
      <c r="AY121" s="160" t="str">
        <f t="shared" si="548"/>
        <v>OK</v>
      </c>
      <c r="AZ121" s="159">
        <v>26954</v>
      </c>
      <c r="BA121" s="159">
        <f t="shared" si="549"/>
        <v>1778964</v>
      </c>
      <c r="BB121" s="160" t="str">
        <f t="shared" si="550"/>
        <v>OK</v>
      </c>
    </row>
    <row r="122" spans="1:54" x14ac:dyDescent="0.2">
      <c r="A122" s="155">
        <v>17.079999999999998</v>
      </c>
      <c r="B122" s="162" t="s">
        <v>269</v>
      </c>
      <c r="C122" s="157" t="s">
        <v>185</v>
      </c>
      <c r="D122" s="168">
        <v>18</v>
      </c>
      <c r="E122" s="159">
        <v>26954</v>
      </c>
      <c r="F122" s="159">
        <f t="shared" si="518"/>
        <v>485172</v>
      </c>
      <c r="G122" s="159">
        <v>26738</v>
      </c>
      <c r="H122" s="159">
        <f t="shared" si="519"/>
        <v>481284</v>
      </c>
      <c r="I122" s="160" t="str">
        <f t="shared" si="520"/>
        <v>OK</v>
      </c>
      <c r="J122" s="159">
        <v>26503</v>
      </c>
      <c r="K122" s="159">
        <f t="shared" si="521"/>
        <v>477054</v>
      </c>
      <c r="L122" s="160" t="str">
        <f t="shared" si="522"/>
        <v>OK</v>
      </c>
      <c r="M122" s="159">
        <v>26954</v>
      </c>
      <c r="N122" s="159">
        <f t="shared" si="523"/>
        <v>485172</v>
      </c>
      <c r="O122" s="160" t="str">
        <f t="shared" si="524"/>
        <v>OK</v>
      </c>
      <c r="P122" s="159">
        <v>26597</v>
      </c>
      <c r="Q122" s="159">
        <f t="shared" si="525"/>
        <v>478746</v>
      </c>
      <c r="R122" s="160" t="str">
        <f t="shared" si="526"/>
        <v>OK</v>
      </c>
      <c r="S122" s="159">
        <v>26649</v>
      </c>
      <c r="T122" s="159">
        <f t="shared" si="527"/>
        <v>479682</v>
      </c>
      <c r="U122" s="160" t="str">
        <f t="shared" si="528"/>
        <v>OK</v>
      </c>
      <c r="V122" s="159">
        <v>26728</v>
      </c>
      <c r="W122" s="159">
        <f t="shared" si="529"/>
        <v>481104</v>
      </c>
      <c r="X122" s="160" t="str">
        <f t="shared" si="530"/>
        <v>OK</v>
      </c>
      <c r="Y122" s="159">
        <v>26954</v>
      </c>
      <c r="Z122" s="159">
        <f t="shared" si="531"/>
        <v>485172</v>
      </c>
      <c r="AA122" s="160" t="str">
        <f t="shared" si="532"/>
        <v>OK</v>
      </c>
      <c r="AB122" s="159">
        <v>26682</v>
      </c>
      <c r="AC122" s="159">
        <f t="shared" si="533"/>
        <v>480276</v>
      </c>
      <c r="AD122" s="160" t="str">
        <f t="shared" si="534"/>
        <v>OK</v>
      </c>
      <c r="AE122" s="159">
        <v>26011</v>
      </c>
      <c r="AF122" s="159">
        <f t="shared" si="535"/>
        <v>468198</v>
      </c>
      <c r="AG122" s="160" t="str">
        <f t="shared" si="536"/>
        <v>OK</v>
      </c>
      <c r="AH122" s="159">
        <v>26655</v>
      </c>
      <c r="AI122" s="159">
        <f t="shared" si="537"/>
        <v>479790</v>
      </c>
      <c r="AJ122" s="160" t="str">
        <f t="shared" si="538"/>
        <v>OK</v>
      </c>
      <c r="AK122" s="159">
        <v>26711</v>
      </c>
      <c r="AL122" s="159">
        <f t="shared" si="539"/>
        <v>480798</v>
      </c>
      <c r="AM122" s="160" t="str">
        <f t="shared" si="540"/>
        <v>OK</v>
      </c>
      <c r="AN122" s="159">
        <v>26598</v>
      </c>
      <c r="AO122" s="159">
        <f t="shared" si="541"/>
        <v>478764</v>
      </c>
      <c r="AP122" s="160" t="str">
        <f t="shared" si="542"/>
        <v>OK</v>
      </c>
      <c r="AQ122" s="159">
        <v>26757</v>
      </c>
      <c r="AR122" s="159">
        <f t="shared" si="543"/>
        <v>481626</v>
      </c>
      <c r="AS122" s="160" t="str">
        <f t="shared" si="544"/>
        <v>OK</v>
      </c>
      <c r="AT122" s="159">
        <v>26746</v>
      </c>
      <c r="AU122" s="159">
        <f t="shared" si="545"/>
        <v>481428</v>
      </c>
      <c r="AV122" s="160" t="str">
        <f t="shared" si="546"/>
        <v>OK</v>
      </c>
      <c r="AW122" s="159">
        <v>26450</v>
      </c>
      <c r="AX122" s="159">
        <f t="shared" si="547"/>
        <v>476100</v>
      </c>
      <c r="AY122" s="160" t="str">
        <f t="shared" si="548"/>
        <v>OK</v>
      </c>
      <c r="AZ122" s="159">
        <v>26954</v>
      </c>
      <c r="BA122" s="159">
        <f t="shared" si="549"/>
        <v>485172</v>
      </c>
      <c r="BB122" s="160" t="str">
        <f t="shared" si="550"/>
        <v>OK</v>
      </c>
    </row>
    <row r="123" spans="1:54" x14ac:dyDescent="0.2">
      <c r="A123" s="155"/>
      <c r="B123" s="164" t="s">
        <v>176</v>
      </c>
      <c r="C123" s="157"/>
      <c r="D123" s="165"/>
      <c r="E123" s="165"/>
      <c r="F123" s="167">
        <f>SUM(F115:F122)</f>
        <v>8771872</v>
      </c>
      <c r="G123" s="165"/>
      <c r="H123" s="167">
        <f>SUM(H115:H122)</f>
        <v>8701633</v>
      </c>
      <c r="I123" s="165"/>
      <c r="J123" s="165"/>
      <c r="K123" s="167">
        <f>SUM(K115:K122)</f>
        <v>8625024</v>
      </c>
      <c r="L123" s="165"/>
      <c r="M123" s="165"/>
      <c r="N123" s="167">
        <f>SUM(N115:N122)</f>
        <v>8771872</v>
      </c>
      <c r="O123" s="165"/>
      <c r="P123" s="165">
        <v>0</v>
      </c>
      <c r="Q123" s="167">
        <f>SUM(Q115:Q122)</f>
        <v>8655659</v>
      </c>
      <c r="R123" s="165"/>
      <c r="S123" s="165">
        <v>0</v>
      </c>
      <c r="T123" s="167">
        <f>SUM(T115:T122)</f>
        <v>8672681</v>
      </c>
      <c r="U123" s="165"/>
      <c r="V123" s="165"/>
      <c r="W123" s="167">
        <f>SUM(W115:W122)</f>
        <v>8698253</v>
      </c>
      <c r="X123" s="165"/>
      <c r="Y123" s="165"/>
      <c r="Z123" s="167">
        <f>SUM(Z115:Z122)</f>
        <v>8771872</v>
      </c>
      <c r="AA123" s="165"/>
      <c r="AB123" s="165"/>
      <c r="AC123" s="167">
        <f>SUM(AC115:AC122)</f>
        <v>8683376</v>
      </c>
      <c r="AD123" s="165"/>
      <c r="AE123" s="165"/>
      <c r="AF123" s="167">
        <f>SUM(AF115:AF122)</f>
        <v>8464916</v>
      </c>
      <c r="AG123" s="165"/>
      <c r="AH123" s="165"/>
      <c r="AI123" s="167">
        <f>SUM(AI115:AI122)</f>
        <v>8674538</v>
      </c>
      <c r="AJ123" s="165"/>
      <c r="AK123" s="165">
        <v>0</v>
      </c>
      <c r="AL123" s="167">
        <f>SUM(AL115:AL122)</f>
        <v>8692861</v>
      </c>
      <c r="AM123" s="165"/>
      <c r="AN123" s="165"/>
      <c r="AO123" s="167">
        <f>SUM(AO115:AO122)</f>
        <v>8656024</v>
      </c>
      <c r="AP123" s="165"/>
      <c r="AQ123" s="165">
        <v>0</v>
      </c>
      <c r="AR123" s="167">
        <f>SUM(AR115:AR122)</f>
        <v>8707726</v>
      </c>
      <c r="AS123" s="165"/>
      <c r="AT123" s="165"/>
      <c r="AU123" s="167">
        <f>SUM(AU115:AU122)</f>
        <v>8704280</v>
      </c>
      <c r="AV123" s="165"/>
      <c r="AW123" s="165"/>
      <c r="AX123" s="167">
        <f>SUM(AX115:AX122)</f>
        <v>8602230</v>
      </c>
      <c r="AY123" s="165"/>
      <c r="AZ123" s="165"/>
      <c r="BA123" s="167">
        <f>SUM(BA115:BA122)</f>
        <v>8771872</v>
      </c>
      <c r="BB123" s="165"/>
    </row>
    <row r="124" spans="1:54" s="148" customFormat="1" x14ac:dyDescent="0.2">
      <c r="A124" s="169">
        <v>18</v>
      </c>
      <c r="B124" s="170" t="s">
        <v>270</v>
      </c>
      <c r="C124" s="171"/>
      <c r="D124" s="172"/>
      <c r="E124" s="172"/>
      <c r="F124" s="172"/>
      <c r="G124" s="172"/>
      <c r="H124" s="172"/>
      <c r="I124" s="172"/>
      <c r="J124" s="172"/>
      <c r="K124" s="172"/>
      <c r="L124" s="172"/>
      <c r="M124" s="172"/>
      <c r="N124" s="172"/>
      <c r="O124" s="172"/>
      <c r="P124" s="172">
        <v>0</v>
      </c>
      <c r="Q124" s="172"/>
      <c r="R124" s="172"/>
      <c r="S124" s="172">
        <v>0</v>
      </c>
      <c r="T124" s="172"/>
      <c r="U124" s="172"/>
      <c r="V124" s="172"/>
      <c r="W124" s="172"/>
      <c r="X124" s="172"/>
      <c r="Y124" s="172"/>
      <c r="Z124" s="172"/>
      <c r="AA124" s="172"/>
      <c r="AB124" s="172"/>
      <c r="AC124" s="172"/>
      <c r="AD124" s="172"/>
      <c r="AE124" s="172"/>
      <c r="AF124" s="172"/>
      <c r="AG124" s="172"/>
      <c r="AH124" s="172"/>
      <c r="AI124" s="172"/>
      <c r="AJ124" s="172"/>
      <c r="AK124" s="172">
        <v>0</v>
      </c>
      <c r="AL124" s="172"/>
      <c r="AM124" s="172"/>
      <c r="AN124" s="172"/>
      <c r="AO124" s="172"/>
      <c r="AP124" s="172"/>
      <c r="AQ124" s="172">
        <v>0</v>
      </c>
      <c r="AR124" s="172"/>
      <c r="AS124" s="172"/>
      <c r="AT124" s="172"/>
      <c r="AU124" s="172"/>
      <c r="AV124" s="172"/>
      <c r="AW124" s="172"/>
      <c r="AX124" s="172"/>
      <c r="AY124" s="172"/>
      <c r="AZ124" s="172"/>
      <c r="BA124" s="172"/>
      <c r="BB124" s="172"/>
    </row>
    <row r="125" spans="1:54" x14ac:dyDescent="0.2">
      <c r="A125" s="155">
        <v>18.010000000000002</v>
      </c>
      <c r="B125" s="162" t="s">
        <v>271</v>
      </c>
      <c r="C125" s="157" t="s">
        <v>185</v>
      </c>
      <c r="D125" s="158">
        <v>2</v>
      </c>
      <c r="E125" s="159">
        <v>1291450</v>
      </c>
      <c r="F125" s="159">
        <f>ROUND(D125*E125,0)</f>
        <v>2582900</v>
      </c>
      <c r="G125" s="159">
        <v>1281118</v>
      </c>
      <c r="H125" s="159">
        <f t="shared" ref="H125:H127" si="551">ROUND($D125*G125,0)</f>
        <v>2562236</v>
      </c>
      <c r="I125" s="160" t="str">
        <f t="shared" ref="I125:I127" si="552">+IF(G125&lt;=$E125,"OK","NO OK")</f>
        <v>OK</v>
      </c>
      <c r="J125" s="159">
        <v>1269824</v>
      </c>
      <c r="K125" s="159">
        <f t="shared" ref="K125:K127" si="553">ROUND($D125*J125,0)</f>
        <v>2539648</v>
      </c>
      <c r="L125" s="160" t="str">
        <f t="shared" ref="L125:L127" si="554">+IF(J125&lt;=$E125,"OK","NO OK")</f>
        <v>OK</v>
      </c>
      <c r="M125" s="159">
        <v>1291450</v>
      </c>
      <c r="N125" s="159">
        <f t="shared" ref="N125:N127" si="555">ROUND($D125*M125,0)</f>
        <v>2582900</v>
      </c>
      <c r="O125" s="160" t="str">
        <f t="shared" ref="O125:O127" si="556">+IF(M125&lt;=$E125,"OK","NO OK")</f>
        <v>OK</v>
      </c>
      <c r="P125" s="159">
        <v>1274338</v>
      </c>
      <c r="Q125" s="159">
        <f t="shared" ref="Q125:Q127" si="557">ROUND($D125*P125,0)</f>
        <v>2548676</v>
      </c>
      <c r="R125" s="160" t="str">
        <f t="shared" ref="R125:R127" si="558">+IF(P125&lt;=$E125,"OK","NO OK")</f>
        <v>OK</v>
      </c>
      <c r="S125" s="159">
        <v>1276857</v>
      </c>
      <c r="T125" s="159">
        <f t="shared" ref="T125:T127" si="559">ROUND($D125*S125,0)</f>
        <v>2553714</v>
      </c>
      <c r="U125" s="160" t="str">
        <f t="shared" ref="U125:U127" si="560">+IF(S125&lt;=$E125,"OK","NO OK")</f>
        <v>OK</v>
      </c>
      <c r="V125" s="159">
        <v>1280602</v>
      </c>
      <c r="W125" s="159">
        <f t="shared" ref="W125:W127" si="561">ROUND($D125*V125,0)</f>
        <v>2561204</v>
      </c>
      <c r="X125" s="160" t="str">
        <f t="shared" ref="X125:X127" si="562">+IF(V125&lt;=$E125,"OK","NO OK")</f>
        <v>OK</v>
      </c>
      <c r="Y125" s="159">
        <v>1291450</v>
      </c>
      <c r="Z125" s="159">
        <f t="shared" ref="Z125:Z127" si="563">ROUND($D125*Y125,0)</f>
        <v>2582900</v>
      </c>
      <c r="AA125" s="160" t="str">
        <f t="shared" ref="AA125:AA127" si="564">+IF(Y125&lt;=$E125,"OK","NO OK")</f>
        <v>OK</v>
      </c>
      <c r="AB125" s="159">
        <v>1278423</v>
      </c>
      <c r="AC125" s="159">
        <f t="shared" ref="AC125:AC127" si="565">ROUND($D125*AB125,0)</f>
        <v>2556846</v>
      </c>
      <c r="AD125" s="160" t="str">
        <f t="shared" ref="AD125:AD127" si="566">+IF(AB125&lt;=$E125,"OK","NO OK")</f>
        <v>OK</v>
      </c>
      <c r="AE125" s="159">
        <v>1246249</v>
      </c>
      <c r="AF125" s="159">
        <f t="shared" ref="AF125:AF127" si="567">ROUND($D125*AE125,0)</f>
        <v>2492498</v>
      </c>
      <c r="AG125" s="160" t="str">
        <f t="shared" ref="AG125:AG127" si="568">+IF(AE125&lt;=$E125,"OK","NO OK")</f>
        <v>OK</v>
      </c>
      <c r="AH125" s="159">
        <v>1277115</v>
      </c>
      <c r="AI125" s="159">
        <f t="shared" ref="AI125:AI127" si="569">ROUND($D125*AH125,0)</f>
        <v>2554230</v>
      </c>
      <c r="AJ125" s="160" t="str">
        <f t="shared" ref="AJ125:AJ127" si="570">+IF(AH125&lt;=$E125,"OK","NO OK")</f>
        <v>OK</v>
      </c>
      <c r="AK125" s="159">
        <v>1279827</v>
      </c>
      <c r="AL125" s="159">
        <f t="shared" ref="AL125:AL127" si="571">ROUND($D125*AK125,0)</f>
        <v>2559654</v>
      </c>
      <c r="AM125" s="160" t="str">
        <f t="shared" ref="AM125:AM127" si="572">+IF(AK125&lt;=$E125,"OK","NO OK")</f>
        <v>OK</v>
      </c>
      <c r="AN125" s="159">
        <v>1274395</v>
      </c>
      <c r="AO125" s="159">
        <f t="shared" ref="AO125:AO127" si="573">ROUND($D125*AN125,0)</f>
        <v>2548790</v>
      </c>
      <c r="AP125" s="160" t="str">
        <f t="shared" ref="AP125:AP127" si="574">+IF(AN125&lt;=$E125,"OK","NO OK")</f>
        <v>OK</v>
      </c>
      <c r="AQ125" s="159">
        <v>1282006</v>
      </c>
      <c r="AR125" s="159">
        <f t="shared" ref="AR125:AR127" si="575">ROUND($D125*AQ125,0)</f>
        <v>2564012</v>
      </c>
      <c r="AS125" s="160" t="str">
        <f t="shared" ref="AS125:AS127" si="576">+IF(AQ125&lt;=$E125,"OK","NO OK")</f>
        <v>OK</v>
      </c>
      <c r="AT125" s="159">
        <v>1281506</v>
      </c>
      <c r="AU125" s="159">
        <f t="shared" ref="AU125:AU127" si="577">ROUND($D125*AT125,0)</f>
        <v>2563012</v>
      </c>
      <c r="AV125" s="160" t="str">
        <f t="shared" ref="AV125:AV127" si="578">+IF(AT125&lt;=$E125,"OK","NO OK")</f>
        <v>OK</v>
      </c>
      <c r="AW125" s="159">
        <v>1265620</v>
      </c>
      <c r="AX125" s="159">
        <f t="shared" ref="AX125:AX127" si="579">ROUND($D125*AW125,0)</f>
        <v>2531240</v>
      </c>
      <c r="AY125" s="160" t="str">
        <f t="shared" ref="AY125:AY127" si="580">+IF(AW125&lt;=$E125,"OK","NO OK")</f>
        <v>OK</v>
      </c>
      <c r="AZ125" s="159">
        <v>1291450</v>
      </c>
      <c r="BA125" s="159">
        <f t="shared" ref="BA125:BA127" si="581">ROUND($D125*AZ125,0)</f>
        <v>2582900</v>
      </c>
      <c r="BB125" s="160" t="str">
        <f t="shared" ref="BB125:BB127" si="582">+IF(AZ125&lt;=$E125,"OK","NO OK")</f>
        <v>OK</v>
      </c>
    </row>
    <row r="126" spans="1:54" x14ac:dyDescent="0.2">
      <c r="A126" s="155">
        <v>18.02</v>
      </c>
      <c r="B126" s="162" t="s">
        <v>272</v>
      </c>
      <c r="C126" s="157" t="s">
        <v>170</v>
      </c>
      <c r="D126" s="158">
        <v>119.11</v>
      </c>
      <c r="E126" s="159">
        <v>55563</v>
      </c>
      <c r="F126" s="159">
        <f>ROUND(D126*E126,0)</f>
        <v>6618109</v>
      </c>
      <c r="G126" s="159">
        <v>55118</v>
      </c>
      <c r="H126" s="159">
        <f t="shared" si="551"/>
        <v>6565105</v>
      </c>
      <c r="I126" s="160" t="str">
        <f t="shared" si="552"/>
        <v>OK</v>
      </c>
      <c r="J126" s="159">
        <v>54633</v>
      </c>
      <c r="K126" s="159">
        <f t="shared" si="553"/>
        <v>6507337</v>
      </c>
      <c r="L126" s="160" t="str">
        <f t="shared" si="554"/>
        <v>OK</v>
      </c>
      <c r="M126" s="159">
        <v>55563</v>
      </c>
      <c r="N126" s="159">
        <f t="shared" si="555"/>
        <v>6618109</v>
      </c>
      <c r="O126" s="160" t="str">
        <f t="shared" si="556"/>
        <v>OK</v>
      </c>
      <c r="P126" s="159">
        <v>54827</v>
      </c>
      <c r="Q126" s="159">
        <f t="shared" si="557"/>
        <v>6530444</v>
      </c>
      <c r="R126" s="160" t="str">
        <f t="shared" si="558"/>
        <v>OK</v>
      </c>
      <c r="S126" s="159">
        <v>54935</v>
      </c>
      <c r="T126" s="159">
        <f t="shared" si="559"/>
        <v>6543308</v>
      </c>
      <c r="U126" s="160" t="str">
        <f t="shared" si="560"/>
        <v>OK</v>
      </c>
      <c r="V126" s="159">
        <v>55096</v>
      </c>
      <c r="W126" s="159">
        <f t="shared" si="561"/>
        <v>6562485</v>
      </c>
      <c r="X126" s="160" t="str">
        <f t="shared" si="562"/>
        <v>OK</v>
      </c>
      <c r="Y126" s="159">
        <v>55563</v>
      </c>
      <c r="Z126" s="159">
        <f t="shared" si="563"/>
        <v>6618109</v>
      </c>
      <c r="AA126" s="160" t="str">
        <f t="shared" si="564"/>
        <v>OK</v>
      </c>
      <c r="AB126" s="159">
        <v>55003</v>
      </c>
      <c r="AC126" s="159">
        <f t="shared" si="565"/>
        <v>6551407</v>
      </c>
      <c r="AD126" s="160" t="str">
        <f t="shared" si="566"/>
        <v>OK</v>
      </c>
      <c r="AE126" s="159">
        <v>53618</v>
      </c>
      <c r="AF126" s="159">
        <f t="shared" si="567"/>
        <v>6386440</v>
      </c>
      <c r="AG126" s="160" t="str">
        <f t="shared" si="568"/>
        <v>OK</v>
      </c>
      <c r="AH126" s="159">
        <v>54946</v>
      </c>
      <c r="AI126" s="159">
        <f t="shared" si="569"/>
        <v>6544618</v>
      </c>
      <c r="AJ126" s="160" t="str">
        <f t="shared" si="570"/>
        <v>OK</v>
      </c>
      <c r="AK126" s="159">
        <v>55063</v>
      </c>
      <c r="AL126" s="159">
        <f t="shared" si="571"/>
        <v>6558554</v>
      </c>
      <c r="AM126" s="160" t="str">
        <f t="shared" si="572"/>
        <v>OK</v>
      </c>
      <c r="AN126" s="159">
        <v>54829</v>
      </c>
      <c r="AO126" s="159">
        <f t="shared" si="573"/>
        <v>6530682</v>
      </c>
      <c r="AP126" s="160" t="str">
        <f t="shared" si="574"/>
        <v>OK</v>
      </c>
      <c r="AQ126" s="159">
        <v>55157</v>
      </c>
      <c r="AR126" s="159">
        <f t="shared" si="575"/>
        <v>6569750</v>
      </c>
      <c r="AS126" s="160" t="str">
        <f t="shared" si="576"/>
        <v>OK</v>
      </c>
      <c r="AT126" s="159">
        <v>55135</v>
      </c>
      <c r="AU126" s="159">
        <f t="shared" si="577"/>
        <v>6567130</v>
      </c>
      <c r="AV126" s="160" t="str">
        <f t="shared" si="578"/>
        <v>OK</v>
      </c>
      <c r="AW126" s="159">
        <v>55500</v>
      </c>
      <c r="AX126" s="159">
        <f t="shared" si="579"/>
        <v>6610605</v>
      </c>
      <c r="AY126" s="160" t="str">
        <f t="shared" si="580"/>
        <v>OK</v>
      </c>
      <c r="AZ126" s="159">
        <v>55563</v>
      </c>
      <c r="BA126" s="159">
        <f t="shared" si="581"/>
        <v>6618109</v>
      </c>
      <c r="BB126" s="160" t="str">
        <f t="shared" si="582"/>
        <v>OK</v>
      </c>
    </row>
    <row r="127" spans="1:54" ht="45" x14ac:dyDescent="0.2">
      <c r="A127" s="155">
        <v>18.03</v>
      </c>
      <c r="B127" s="162" t="s">
        <v>273</v>
      </c>
      <c r="C127" s="157" t="s">
        <v>185</v>
      </c>
      <c r="D127" s="158">
        <v>12</v>
      </c>
      <c r="E127" s="159">
        <v>1472100</v>
      </c>
      <c r="F127" s="159">
        <f>ROUND(D127*E127,0)</f>
        <v>17665200</v>
      </c>
      <c r="G127" s="159">
        <v>1460323</v>
      </c>
      <c r="H127" s="159">
        <f t="shared" si="551"/>
        <v>17523876</v>
      </c>
      <c r="I127" s="160" t="str">
        <f t="shared" si="552"/>
        <v>OK</v>
      </c>
      <c r="J127" s="159">
        <v>1447448</v>
      </c>
      <c r="K127" s="159">
        <f t="shared" si="553"/>
        <v>17369376</v>
      </c>
      <c r="L127" s="160" t="str">
        <f t="shared" si="554"/>
        <v>OK</v>
      </c>
      <c r="M127" s="159">
        <v>1472100</v>
      </c>
      <c r="N127" s="159">
        <f t="shared" si="555"/>
        <v>17665200</v>
      </c>
      <c r="O127" s="160" t="str">
        <f t="shared" si="556"/>
        <v>OK</v>
      </c>
      <c r="P127" s="159">
        <v>1452595</v>
      </c>
      <c r="Q127" s="159">
        <f t="shared" si="557"/>
        <v>17431140</v>
      </c>
      <c r="R127" s="160" t="str">
        <f t="shared" si="558"/>
        <v>OK</v>
      </c>
      <c r="S127" s="159">
        <v>1455465</v>
      </c>
      <c r="T127" s="159">
        <f t="shared" si="559"/>
        <v>17465580</v>
      </c>
      <c r="U127" s="160" t="str">
        <f t="shared" si="560"/>
        <v>OK</v>
      </c>
      <c r="V127" s="159">
        <v>1459734</v>
      </c>
      <c r="W127" s="159">
        <f t="shared" si="561"/>
        <v>17516808</v>
      </c>
      <c r="X127" s="160" t="str">
        <f t="shared" si="562"/>
        <v>OK</v>
      </c>
      <c r="Y127" s="159">
        <v>1472100</v>
      </c>
      <c r="Z127" s="159">
        <f t="shared" si="563"/>
        <v>17665200</v>
      </c>
      <c r="AA127" s="160" t="str">
        <f t="shared" si="564"/>
        <v>OK</v>
      </c>
      <c r="AB127" s="159">
        <v>1457251</v>
      </c>
      <c r="AC127" s="159">
        <f t="shared" si="565"/>
        <v>17487012</v>
      </c>
      <c r="AD127" s="160" t="str">
        <f t="shared" si="566"/>
        <v>OK</v>
      </c>
      <c r="AE127" s="159">
        <v>1420577</v>
      </c>
      <c r="AF127" s="159">
        <f t="shared" si="567"/>
        <v>17046924</v>
      </c>
      <c r="AG127" s="160" t="str">
        <f t="shared" si="568"/>
        <v>OK</v>
      </c>
      <c r="AH127" s="159">
        <v>1455760</v>
      </c>
      <c r="AI127" s="159">
        <f t="shared" si="569"/>
        <v>17469120</v>
      </c>
      <c r="AJ127" s="160" t="str">
        <f t="shared" si="570"/>
        <v>OK</v>
      </c>
      <c r="AK127" s="159">
        <v>1458851</v>
      </c>
      <c r="AL127" s="159">
        <f t="shared" si="571"/>
        <v>17506212</v>
      </c>
      <c r="AM127" s="160" t="str">
        <f t="shared" si="572"/>
        <v>OK</v>
      </c>
      <c r="AN127" s="159">
        <v>1452660</v>
      </c>
      <c r="AO127" s="159">
        <f t="shared" si="573"/>
        <v>17431920</v>
      </c>
      <c r="AP127" s="160" t="str">
        <f t="shared" si="574"/>
        <v>OK</v>
      </c>
      <c r="AQ127" s="159">
        <v>1461335</v>
      </c>
      <c r="AR127" s="159">
        <f t="shared" si="575"/>
        <v>17536020</v>
      </c>
      <c r="AS127" s="160" t="str">
        <f t="shared" si="576"/>
        <v>OK</v>
      </c>
      <c r="AT127" s="159">
        <v>1460765</v>
      </c>
      <c r="AU127" s="159">
        <f t="shared" si="577"/>
        <v>17529180</v>
      </c>
      <c r="AV127" s="160" t="str">
        <f t="shared" si="578"/>
        <v>OK</v>
      </c>
      <c r="AW127" s="159">
        <v>1443000</v>
      </c>
      <c r="AX127" s="159">
        <f t="shared" si="579"/>
        <v>17316000</v>
      </c>
      <c r="AY127" s="160" t="str">
        <f t="shared" si="580"/>
        <v>OK</v>
      </c>
      <c r="AZ127" s="159">
        <v>1472100</v>
      </c>
      <c r="BA127" s="159">
        <f t="shared" si="581"/>
        <v>17665200</v>
      </c>
      <c r="BB127" s="160" t="str">
        <f t="shared" si="582"/>
        <v>OK</v>
      </c>
    </row>
    <row r="128" spans="1:54" x14ac:dyDescent="0.2">
      <c r="A128" s="155"/>
      <c r="B128" s="164" t="s">
        <v>176</v>
      </c>
      <c r="C128" s="157"/>
      <c r="D128" s="165"/>
      <c r="E128" s="166"/>
      <c r="F128" s="167">
        <f>SUM(F125:F127)</f>
        <v>26866209</v>
      </c>
      <c r="G128" s="166"/>
      <c r="H128" s="167">
        <f>SUM(H125:H127)</f>
        <v>26651217</v>
      </c>
      <c r="I128" s="166"/>
      <c r="J128" s="166"/>
      <c r="K128" s="167">
        <f>SUM(K125:K127)</f>
        <v>26416361</v>
      </c>
      <c r="L128" s="166"/>
      <c r="M128" s="166"/>
      <c r="N128" s="167">
        <f>SUM(N125:N127)</f>
        <v>26866209</v>
      </c>
      <c r="O128" s="166"/>
      <c r="P128" s="166">
        <v>0</v>
      </c>
      <c r="Q128" s="167">
        <f>SUM(Q125:Q127)</f>
        <v>26510260</v>
      </c>
      <c r="R128" s="166"/>
      <c r="S128" s="166">
        <v>0</v>
      </c>
      <c r="T128" s="167">
        <f>SUM(T125:T127)</f>
        <v>26562602</v>
      </c>
      <c r="U128" s="166"/>
      <c r="V128" s="166"/>
      <c r="W128" s="167">
        <f>SUM(W125:W127)</f>
        <v>26640497</v>
      </c>
      <c r="X128" s="166"/>
      <c r="Y128" s="166"/>
      <c r="Z128" s="167">
        <f>SUM(Z125:Z127)</f>
        <v>26866209</v>
      </c>
      <c r="AA128" s="166"/>
      <c r="AB128" s="166"/>
      <c r="AC128" s="167">
        <f>SUM(AC125:AC127)</f>
        <v>26595265</v>
      </c>
      <c r="AD128" s="166"/>
      <c r="AE128" s="166"/>
      <c r="AF128" s="167">
        <f>SUM(AF125:AF127)</f>
        <v>25925862</v>
      </c>
      <c r="AG128" s="166"/>
      <c r="AH128" s="166"/>
      <c r="AI128" s="167">
        <f>SUM(AI125:AI127)</f>
        <v>26567968</v>
      </c>
      <c r="AJ128" s="166"/>
      <c r="AK128" s="166">
        <v>0</v>
      </c>
      <c r="AL128" s="167">
        <f>SUM(AL125:AL127)</f>
        <v>26624420</v>
      </c>
      <c r="AM128" s="166"/>
      <c r="AN128" s="166"/>
      <c r="AO128" s="167">
        <f>SUM(AO125:AO127)</f>
        <v>26511392</v>
      </c>
      <c r="AP128" s="166"/>
      <c r="AQ128" s="166">
        <v>0</v>
      </c>
      <c r="AR128" s="167">
        <f>SUM(AR125:AR127)</f>
        <v>26669782</v>
      </c>
      <c r="AS128" s="166"/>
      <c r="AT128" s="166"/>
      <c r="AU128" s="167">
        <f>SUM(AU125:AU127)</f>
        <v>26659322</v>
      </c>
      <c r="AV128" s="166"/>
      <c r="AW128" s="166"/>
      <c r="AX128" s="167">
        <f>SUM(AX125:AX127)</f>
        <v>26457845</v>
      </c>
      <c r="AY128" s="166"/>
      <c r="AZ128" s="166"/>
      <c r="BA128" s="167">
        <f>SUM(BA125:BA127)</f>
        <v>26866209</v>
      </c>
      <c r="BB128" s="166"/>
    </row>
    <row r="129" spans="1:54" s="148" customFormat="1" x14ac:dyDescent="0.2">
      <c r="A129" s="169">
        <v>19</v>
      </c>
      <c r="B129" s="170" t="s">
        <v>274</v>
      </c>
      <c r="C129" s="171"/>
      <c r="D129" s="172"/>
      <c r="E129" s="172"/>
      <c r="F129" s="172"/>
      <c r="G129" s="172"/>
      <c r="H129" s="172"/>
      <c r="I129" s="172"/>
      <c r="J129" s="172"/>
      <c r="K129" s="172"/>
      <c r="L129" s="172"/>
      <c r="M129" s="172"/>
      <c r="N129" s="172"/>
      <c r="O129" s="172"/>
      <c r="P129" s="172">
        <v>0</v>
      </c>
      <c r="Q129" s="172"/>
      <c r="R129" s="172"/>
      <c r="S129" s="172">
        <v>0</v>
      </c>
      <c r="T129" s="172"/>
      <c r="U129" s="172"/>
      <c r="V129" s="172"/>
      <c r="W129" s="172"/>
      <c r="X129" s="172"/>
      <c r="Y129" s="172"/>
      <c r="Z129" s="172"/>
      <c r="AA129" s="172"/>
      <c r="AB129" s="172"/>
      <c r="AC129" s="172"/>
      <c r="AD129" s="172"/>
      <c r="AE129" s="172"/>
      <c r="AF129" s="172"/>
      <c r="AG129" s="172"/>
      <c r="AH129" s="172"/>
      <c r="AI129" s="172"/>
      <c r="AJ129" s="172"/>
      <c r="AK129" s="172">
        <v>0</v>
      </c>
      <c r="AL129" s="172"/>
      <c r="AM129" s="172"/>
      <c r="AN129" s="172"/>
      <c r="AO129" s="172"/>
      <c r="AP129" s="172"/>
      <c r="AQ129" s="172">
        <v>0</v>
      </c>
      <c r="AR129" s="172"/>
      <c r="AS129" s="172"/>
      <c r="AT129" s="172"/>
      <c r="AU129" s="172"/>
      <c r="AV129" s="172"/>
      <c r="AW129" s="172"/>
      <c r="AX129" s="172"/>
      <c r="AY129" s="172"/>
      <c r="AZ129" s="172"/>
      <c r="BA129" s="172"/>
      <c r="BB129" s="172"/>
    </row>
    <row r="130" spans="1:54" x14ac:dyDescent="0.2">
      <c r="A130" s="155">
        <v>19.010000000000002</v>
      </c>
      <c r="B130" s="162" t="s">
        <v>275</v>
      </c>
      <c r="C130" s="157" t="s">
        <v>168</v>
      </c>
      <c r="D130" s="158">
        <v>12253.23</v>
      </c>
      <c r="E130" s="163">
        <v>14500</v>
      </c>
      <c r="F130" s="159">
        <f>ROUND(D130*E130,0)</f>
        <v>177671835</v>
      </c>
      <c r="G130" s="163">
        <v>14384</v>
      </c>
      <c r="H130" s="159">
        <f t="shared" ref="H130:H131" si="583">ROUND($D130*G130,0)</f>
        <v>176250460</v>
      </c>
      <c r="I130" s="160" t="str">
        <f t="shared" ref="I130:I131" si="584">+IF(G130&lt;=$E130,"OK","NO OK")</f>
        <v>OK</v>
      </c>
      <c r="J130" s="163">
        <v>14257</v>
      </c>
      <c r="K130" s="159">
        <f t="shared" ref="K130:K131" si="585">ROUND($D130*J130,0)</f>
        <v>174694300</v>
      </c>
      <c r="L130" s="160" t="str">
        <f t="shared" ref="L130:L131" si="586">+IF(J130&lt;=$E130,"OK","NO OK")</f>
        <v>OK</v>
      </c>
      <c r="M130" s="163">
        <v>14210</v>
      </c>
      <c r="N130" s="159">
        <f t="shared" ref="N130:N131" si="587">ROUND($D130*M130,0)</f>
        <v>174118398</v>
      </c>
      <c r="O130" s="160" t="str">
        <f t="shared" ref="O130:O131" si="588">+IF(M130&lt;=$E130,"OK","NO OK")</f>
        <v>OK</v>
      </c>
      <c r="P130" s="163">
        <v>14308</v>
      </c>
      <c r="Q130" s="159">
        <f t="shared" ref="Q130:Q131" si="589">ROUND($D130*P130,0)</f>
        <v>175319215</v>
      </c>
      <c r="R130" s="160" t="str">
        <f t="shared" ref="R130:R131" si="590">+IF(P130&lt;=$E130,"OK","NO OK")</f>
        <v>OK</v>
      </c>
      <c r="S130" s="163">
        <v>14336</v>
      </c>
      <c r="T130" s="159">
        <f t="shared" ref="T130:T131" si="591">ROUND($D130*S130,0)</f>
        <v>175662305</v>
      </c>
      <c r="U130" s="160" t="str">
        <f t="shared" ref="U130:U131" si="592">+IF(S130&lt;=$E130,"OK","NO OK")</f>
        <v>OK</v>
      </c>
      <c r="V130" s="163">
        <v>14378</v>
      </c>
      <c r="W130" s="159">
        <f t="shared" ref="W130:W131" si="593">ROUND($D130*V130,0)</f>
        <v>176176941</v>
      </c>
      <c r="X130" s="160" t="str">
        <f t="shared" ref="X130:X131" si="594">+IF(V130&lt;=$E130,"OK","NO OK")</f>
        <v>OK</v>
      </c>
      <c r="Y130" s="163">
        <v>14000</v>
      </c>
      <c r="Z130" s="159">
        <f t="shared" ref="Z130:Z131" si="595">ROUND($D130*Y130,0)</f>
        <v>171545220</v>
      </c>
      <c r="AA130" s="160" t="str">
        <f t="shared" ref="AA130:AA131" si="596">+IF(Y130&lt;=$E130,"OK","NO OK")</f>
        <v>OK</v>
      </c>
      <c r="AB130" s="163">
        <v>14354</v>
      </c>
      <c r="AC130" s="159">
        <f t="shared" ref="AC130:AC131" si="597">ROUND($D130*AB130,0)</f>
        <v>175882863</v>
      </c>
      <c r="AD130" s="160" t="str">
        <f t="shared" ref="AD130:AD131" si="598">+IF(AB130&lt;=$E130,"OK","NO OK")</f>
        <v>OK</v>
      </c>
      <c r="AE130" s="163">
        <v>13993</v>
      </c>
      <c r="AF130" s="159">
        <f t="shared" ref="AF130:AF131" si="599">ROUND($D130*AE130,0)</f>
        <v>171459447</v>
      </c>
      <c r="AG130" s="160" t="str">
        <f t="shared" ref="AG130:AG131" si="600">+IF(AE130&lt;=$E130,"OK","NO OK")</f>
        <v>OK</v>
      </c>
      <c r="AH130" s="163">
        <v>14339</v>
      </c>
      <c r="AI130" s="159">
        <f t="shared" ref="AI130:AI131" si="601">ROUND($D130*AH130,0)</f>
        <v>175699065</v>
      </c>
      <c r="AJ130" s="160" t="str">
        <f t="shared" ref="AJ130:AJ131" si="602">+IF(AH130&lt;=$E130,"OK","NO OK")</f>
        <v>OK</v>
      </c>
      <c r="AK130" s="163">
        <v>14370</v>
      </c>
      <c r="AL130" s="159">
        <f t="shared" ref="AL130:AL131" si="603">ROUND($D130*AK130,0)</f>
        <v>176078915</v>
      </c>
      <c r="AM130" s="160" t="str">
        <f t="shared" ref="AM130:AM131" si="604">+IF(AK130&lt;=$E130,"OK","NO OK")</f>
        <v>OK</v>
      </c>
      <c r="AN130" s="163">
        <v>14309</v>
      </c>
      <c r="AO130" s="159">
        <f t="shared" ref="AO130:AO131" si="605">ROUND($D130*AN130,0)</f>
        <v>175331468</v>
      </c>
      <c r="AP130" s="160" t="str">
        <f t="shared" ref="AP130:AP131" si="606">+IF(AN130&lt;=$E130,"OK","NO OK")</f>
        <v>OK</v>
      </c>
      <c r="AQ130" s="163">
        <v>14394</v>
      </c>
      <c r="AR130" s="159">
        <f t="shared" ref="AR130:AR131" si="607">ROUND($D130*AQ130,0)</f>
        <v>176372993</v>
      </c>
      <c r="AS130" s="160" t="str">
        <f t="shared" ref="AS130:AS131" si="608">+IF(AQ130&lt;=$E130,"OK","NO OK")</f>
        <v>OK</v>
      </c>
      <c r="AT130" s="163">
        <v>14388</v>
      </c>
      <c r="AU130" s="159">
        <f t="shared" ref="AU130:AU131" si="609">ROUND($D130*AT130,0)</f>
        <v>176299473</v>
      </c>
      <c r="AV130" s="160" t="str">
        <f t="shared" ref="AV130:AV131" si="610">+IF(AT130&lt;=$E130,"OK","NO OK")</f>
        <v>OK</v>
      </c>
      <c r="AW130" s="163">
        <v>14200</v>
      </c>
      <c r="AX130" s="159">
        <f t="shared" ref="AX130:AX131" si="611">ROUND($D130*AW130,0)</f>
        <v>173995866</v>
      </c>
      <c r="AY130" s="160" t="str">
        <f t="shared" ref="AY130:AY131" si="612">+IF(AW130&lt;=$E130,"OK","NO OK")</f>
        <v>OK</v>
      </c>
      <c r="AZ130" s="163">
        <v>14500</v>
      </c>
      <c r="BA130" s="159">
        <f t="shared" ref="BA130:BA131" si="613">ROUND($D130*AZ130,0)</f>
        <v>177671835</v>
      </c>
      <c r="BB130" s="160" t="str">
        <f t="shared" ref="BB130:BB131" si="614">+IF(AZ130&lt;=$E130,"OK","NO OK")</f>
        <v>OK</v>
      </c>
    </row>
    <row r="131" spans="1:54" x14ac:dyDescent="0.2">
      <c r="A131" s="155">
        <v>19.02</v>
      </c>
      <c r="B131" s="162" t="s">
        <v>276</v>
      </c>
      <c r="C131" s="157" t="s">
        <v>168</v>
      </c>
      <c r="D131" s="158">
        <v>2512</v>
      </c>
      <c r="E131" s="159">
        <v>17500</v>
      </c>
      <c r="F131" s="159">
        <f>ROUND(D131*E131,0)</f>
        <v>43960000</v>
      </c>
      <c r="G131" s="159">
        <v>17360</v>
      </c>
      <c r="H131" s="159">
        <f t="shared" si="583"/>
        <v>43608320</v>
      </c>
      <c r="I131" s="160" t="str">
        <f t="shared" si="584"/>
        <v>OK</v>
      </c>
      <c r="J131" s="159">
        <v>17207</v>
      </c>
      <c r="K131" s="159">
        <f t="shared" si="585"/>
        <v>43223984</v>
      </c>
      <c r="L131" s="160" t="str">
        <f t="shared" si="586"/>
        <v>OK</v>
      </c>
      <c r="M131" s="159">
        <v>17500</v>
      </c>
      <c r="N131" s="159">
        <f t="shared" si="587"/>
        <v>43960000</v>
      </c>
      <c r="O131" s="160" t="str">
        <f t="shared" si="588"/>
        <v>OK</v>
      </c>
      <c r="P131" s="159">
        <v>17268</v>
      </c>
      <c r="Q131" s="159">
        <f t="shared" si="589"/>
        <v>43377216</v>
      </c>
      <c r="R131" s="160" t="str">
        <f t="shared" si="590"/>
        <v>OK</v>
      </c>
      <c r="S131" s="159">
        <v>17302</v>
      </c>
      <c r="T131" s="159">
        <f t="shared" si="591"/>
        <v>43462624</v>
      </c>
      <c r="U131" s="160" t="str">
        <f t="shared" si="592"/>
        <v>OK</v>
      </c>
      <c r="V131" s="159">
        <v>17353</v>
      </c>
      <c r="W131" s="159">
        <f t="shared" si="593"/>
        <v>43590736</v>
      </c>
      <c r="X131" s="160" t="str">
        <f t="shared" si="594"/>
        <v>OK</v>
      </c>
      <c r="Y131" s="159">
        <v>17500</v>
      </c>
      <c r="Z131" s="159">
        <f t="shared" si="595"/>
        <v>43960000</v>
      </c>
      <c r="AA131" s="160" t="str">
        <f t="shared" si="596"/>
        <v>OK</v>
      </c>
      <c r="AB131" s="159">
        <v>17323</v>
      </c>
      <c r="AC131" s="159">
        <f t="shared" si="597"/>
        <v>43515376</v>
      </c>
      <c r="AD131" s="160" t="str">
        <f t="shared" si="598"/>
        <v>OK</v>
      </c>
      <c r="AE131" s="159">
        <v>16888</v>
      </c>
      <c r="AF131" s="159">
        <f t="shared" si="599"/>
        <v>42422656</v>
      </c>
      <c r="AG131" s="160" t="str">
        <f t="shared" si="600"/>
        <v>OK</v>
      </c>
      <c r="AH131" s="159">
        <v>17306</v>
      </c>
      <c r="AI131" s="159">
        <f t="shared" si="601"/>
        <v>43472672</v>
      </c>
      <c r="AJ131" s="160" t="str">
        <f t="shared" si="602"/>
        <v>OK</v>
      </c>
      <c r="AK131" s="159">
        <v>17343</v>
      </c>
      <c r="AL131" s="159">
        <f t="shared" si="603"/>
        <v>43565616</v>
      </c>
      <c r="AM131" s="160" t="str">
        <f t="shared" si="604"/>
        <v>OK</v>
      </c>
      <c r="AN131" s="159">
        <v>17269</v>
      </c>
      <c r="AO131" s="159">
        <f t="shared" si="605"/>
        <v>43379728</v>
      </c>
      <c r="AP131" s="160" t="str">
        <f t="shared" si="606"/>
        <v>OK</v>
      </c>
      <c r="AQ131" s="159">
        <v>17372</v>
      </c>
      <c r="AR131" s="159">
        <f t="shared" si="607"/>
        <v>43638464</v>
      </c>
      <c r="AS131" s="160" t="str">
        <f t="shared" si="608"/>
        <v>OK</v>
      </c>
      <c r="AT131" s="159">
        <v>17365</v>
      </c>
      <c r="AU131" s="159">
        <f t="shared" si="609"/>
        <v>43620880</v>
      </c>
      <c r="AV131" s="160" t="str">
        <f t="shared" si="610"/>
        <v>OK</v>
      </c>
      <c r="AW131" s="159">
        <v>17150</v>
      </c>
      <c r="AX131" s="159">
        <f t="shared" si="611"/>
        <v>43080800</v>
      </c>
      <c r="AY131" s="160" t="str">
        <f t="shared" si="612"/>
        <v>OK</v>
      </c>
      <c r="AZ131" s="159">
        <v>17500</v>
      </c>
      <c r="BA131" s="159">
        <f t="shared" si="613"/>
        <v>43960000</v>
      </c>
      <c r="BB131" s="160" t="str">
        <f t="shared" si="614"/>
        <v>OK</v>
      </c>
    </row>
    <row r="132" spans="1:54" x14ac:dyDescent="0.2">
      <c r="A132" s="155"/>
      <c r="B132" s="164" t="s">
        <v>176</v>
      </c>
      <c r="C132" s="157"/>
      <c r="D132" s="165"/>
      <c r="E132" s="166"/>
      <c r="F132" s="167">
        <f>SUM(F130:F131)</f>
        <v>221631835</v>
      </c>
      <c r="G132" s="166"/>
      <c r="H132" s="167">
        <f>SUM(H130:H131)</f>
        <v>219858780</v>
      </c>
      <c r="I132" s="166"/>
      <c r="J132" s="166"/>
      <c r="K132" s="167">
        <f>SUM(K130:K131)</f>
        <v>217918284</v>
      </c>
      <c r="L132" s="166"/>
      <c r="M132" s="166"/>
      <c r="N132" s="167">
        <f>SUM(N130:N131)</f>
        <v>218078398</v>
      </c>
      <c r="O132" s="166"/>
      <c r="P132" s="166">
        <v>0</v>
      </c>
      <c r="Q132" s="167">
        <f>SUM(Q130:Q131)</f>
        <v>218696431</v>
      </c>
      <c r="R132" s="166"/>
      <c r="S132" s="166">
        <v>0</v>
      </c>
      <c r="T132" s="167">
        <f>SUM(T130:T131)</f>
        <v>219124929</v>
      </c>
      <c r="U132" s="166"/>
      <c r="V132" s="166"/>
      <c r="W132" s="167">
        <f>SUM(W130:W131)</f>
        <v>219767677</v>
      </c>
      <c r="X132" s="166"/>
      <c r="Y132" s="166"/>
      <c r="Z132" s="167">
        <f>SUM(Z130:Z131)</f>
        <v>215505220</v>
      </c>
      <c r="AA132" s="166"/>
      <c r="AB132" s="166"/>
      <c r="AC132" s="167">
        <f>SUM(AC130:AC131)</f>
        <v>219398239</v>
      </c>
      <c r="AD132" s="166"/>
      <c r="AE132" s="166"/>
      <c r="AF132" s="167">
        <f>SUM(AF130:AF131)</f>
        <v>213882103</v>
      </c>
      <c r="AG132" s="166"/>
      <c r="AH132" s="166"/>
      <c r="AI132" s="167">
        <f>SUM(AI130:AI131)</f>
        <v>219171737</v>
      </c>
      <c r="AJ132" s="166"/>
      <c r="AK132" s="166">
        <v>0</v>
      </c>
      <c r="AL132" s="167">
        <f>SUM(AL130:AL131)</f>
        <v>219644531</v>
      </c>
      <c r="AM132" s="166"/>
      <c r="AN132" s="166"/>
      <c r="AO132" s="167">
        <f>SUM(AO130:AO131)</f>
        <v>218711196</v>
      </c>
      <c r="AP132" s="166"/>
      <c r="AQ132" s="166">
        <v>0</v>
      </c>
      <c r="AR132" s="167">
        <f>SUM(AR130:AR131)</f>
        <v>220011457</v>
      </c>
      <c r="AS132" s="166"/>
      <c r="AT132" s="166"/>
      <c r="AU132" s="167">
        <f>SUM(AU130:AU131)</f>
        <v>219920353</v>
      </c>
      <c r="AV132" s="166"/>
      <c r="AW132" s="166"/>
      <c r="AX132" s="167">
        <f>SUM(AX130:AX131)</f>
        <v>217076666</v>
      </c>
      <c r="AY132" s="166"/>
      <c r="AZ132" s="166"/>
      <c r="BA132" s="167">
        <f>SUM(BA130:BA131)</f>
        <v>221631835</v>
      </c>
      <c r="BB132" s="166"/>
    </row>
    <row r="133" spans="1:54" s="148" customFormat="1" x14ac:dyDescent="0.2">
      <c r="A133" s="169">
        <v>20</v>
      </c>
      <c r="B133" s="170" t="s">
        <v>277</v>
      </c>
      <c r="C133" s="171"/>
      <c r="D133" s="172"/>
      <c r="E133" s="172"/>
      <c r="F133" s="172"/>
      <c r="G133" s="172"/>
      <c r="H133" s="172"/>
      <c r="I133" s="172"/>
      <c r="J133" s="172"/>
      <c r="K133" s="172"/>
      <c r="L133" s="172"/>
      <c r="M133" s="172"/>
      <c r="N133" s="172"/>
      <c r="O133" s="172"/>
      <c r="P133" s="172">
        <v>0</v>
      </c>
      <c r="Q133" s="172"/>
      <c r="R133" s="172"/>
      <c r="S133" s="172">
        <v>0</v>
      </c>
      <c r="T133" s="172"/>
      <c r="U133" s="172"/>
      <c r="V133" s="172"/>
      <c r="W133" s="172"/>
      <c r="X133" s="172"/>
      <c r="Y133" s="172"/>
      <c r="Z133" s="172"/>
      <c r="AA133" s="172"/>
      <c r="AB133" s="172"/>
      <c r="AC133" s="172"/>
      <c r="AD133" s="172"/>
      <c r="AE133" s="172"/>
      <c r="AF133" s="172"/>
      <c r="AG133" s="172"/>
      <c r="AH133" s="172"/>
      <c r="AI133" s="172"/>
      <c r="AJ133" s="172"/>
      <c r="AK133" s="172">
        <v>0</v>
      </c>
      <c r="AL133" s="172"/>
      <c r="AM133" s="172"/>
      <c r="AN133" s="172"/>
      <c r="AO133" s="172"/>
      <c r="AP133" s="172"/>
      <c r="AQ133" s="172">
        <v>0</v>
      </c>
      <c r="AR133" s="172"/>
      <c r="AS133" s="172"/>
      <c r="AT133" s="172"/>
      <c r="AU133" s="172"/>
      <c r="AV133" s="172"/>
      <c r="AW133" s="172"/>
      <c r="AX133" s="172"/>
      <c r="AY133" s="172"/>
      <c r="AZ133" s="172"/>
      <c r="BA133" s="172"/>
      <c r="BB133" s="172"/>
    </row>
    <row r="134" spans="1:54" x14ac:dyDescent="0.2">
      <c r="A134" s="155">
        <v>20.010000000000002</v>
      </c>
      <c r="B134" s="162" t="s">
        <v>278</v>
      </c>
      <c r="C134" s="157" t="s">
        <v>168</v>
      </c>
      <c r="D134" s="158">
        <v>2838.74</v>
      </c>
      <c r="E134" s="159">
        <v>30191</v>
      </c>
      <c r="F134" s="159">
        <f>ROUND(D134*E134,0)</f>
        <v>85704399</v>
      </c>
      <c r="G134" s="159">
        <v>29949</v>
      </c>
      <c r="H134" s="159">
        <f t="shared" ref="H134" si="615">ROUND($D134*G134,0)</f>
        <v>85017424</v>
      </c>
      <c r="I134" s="160" t="str">
        <f t="shared" ref="I134" si="616">+IF(G134&lt;=$E134,"OK","NO OK")</f>
        <v>OK</v>
      </c>
      <c r="J134" s="159">
        <v>29685</v>
      </c>
      <c r="K134" s="159">
        <f t="shared" ref="K134" si="617">ROUND($D134*J134,0)</f>
        <v>84267997</v>
      </c>
      <c r="L134" s="160" t="str">
        <f t="shared" ref="L134" si="618">+IF(J134&lt;=$E134,"OK","NO OK")</f>
        <v>OK</v>
      </c>
      <c r="M134" s="159">
        <v>30191</v>
      </c>
      <c r="N134" s="159">
        <f t="shared" ref="N134" si="619">ROUND($D134*M134,0)</f>
        <v>85704399</v>
      </c>
      <c r="O134" s="160" t="str">
        <f t="shared" ref="O134" si="620">+IF(M134&lt;=$E134,"OK","NO OK")</f>
        <v>OK</v>
      </c>
      <c r="P134" s="159">
        <v>29791</v>
      </c>
      <c r="Q134" s="159">
        <f t="shared" ref="Q134" si="621">ROUND($D134*P134,0)</f>
        <v>84568903</v>
      </c>
      <c r="R134" s="160" t="str">
        <f t="shared" ref="R134" si="622">+IF(P134&lt;=$E134,"OK","NO OK")</f>
        <v>OK</v>
      </c>
      <c r="S134" s="159">
        <v>29850</v>
      </c>
      <c r="T134" s="159">
        <f t="shared" ref="T134" si="623">ROUND($D134*S134,0)</f>
        <v>84736389</v>
      </c>
      <c r="U134" s="160" t="str">
        <f t="shared" ref="U134" si="624">+IF(S134&lt;=$E134,"OK","NO OK")</f>
        <v>OK</v>
      </c>
      <c r="V134" s="159">
        <v>29937</v>
      </c>
      <c r="W134" s="159">
        <f t="shared" ref="W134" si="625">ROUND($D134*V134,0)</f>
        <v>84983359</v>
      </c>
      <c r="X134" s="160" t="str">
        <f t="shared" ref="X134" si="626">+IF(V134&lt;=$E134,"OK","NO OK")</f>
        <v>OK</v>
      </c>
      <c r="Y134" s="159">
        <v>30191</v>
      </c>
      <c r="Z134" s="159">
        <f t="shared" ref="Z134" si="627">ROUND($D134*Y134,0)</f>
        <v>85704399</v>
      </c>
      <c r="AA134" s="160" t="str">
        <f t="shared" ref="AA134" si="628">+IF(Y134&lt;=$E134,"OK","NO OK")</f>
        <v>OK</v>
      </c>
      <c r="AB134" s="159">
        <v>29886</v>
      </c>
      <c r="AC134" s="159">
        <f t="shared" ref="AC134" si="629">ROUND($D134*AB134,0)</f>
        <v>84838584</v>
      </c>
      <c r="AD134" s="160" t="str">
        <f t="shared" ref="AD134" si="630">+IF(AB134&lt;=$E134,"OK","NO OK")</f>
        <v>OK</v>
      </c>
      <c r="AE134" s="159">
        <v>29134</v>
      </c>
      <c r="AF134" s="159">
        <f t="shared" ref="AF134" si="631">ROUND($D134*AE134,0)</f>
        <v>82703851</v>
      </c>
      <c r="AG134" s="160" t="str">
        <f t="shared" ref="AG134" si="632">+IF(AE134&lt;=$E134,"OK","NO OK")</f>
        <v>OK</v>
      </c>
      <c r="AH134" s="159">
        <v>29856</v>
      </c>
      <c r="AI134" s="159">
        <f t="shared" ref="AI134" si="633">ROUND($D134*AH134,0)</f>
        <v>84753421</v>
      </c>
      <c r="AJ134" s="160" t="str">
        <f t="shared" ref="AJ134" si="634">+IF(AH134&lt;=$E134,"OK","NO OK")</f>
        <v>OK</v>
      </c>
      <c r="AK134" s="159">
        <v>29919</v>
      </c>
      <c r="AL134" s="159">
        <f t="shared" ref="AL134" si="635">ROUND($D134*AK134,0)</f>
        <v>84932262</v>
      </c>
      <c r="AM134" s="160" t="str">
        <f t="shared" ref="AM134" si="636">+IF(AK134&lt;=$E134,"OK","NO OK")</f>
        <v>OK</v>
      </c>
      <c r="AN134" s="159">
        <v>29792</v>
      </c>
      <c r="AO134" s="159">
        <f t="shared" ref="AO134" si="637">ROUND($D134*AN134,0)</f>
        <v>84571742</v>
      </c>
      <c r="AP134" s="160" t="str">
        <f t="shared" ref="AP134" si="638">+IF(AN134&lt;=$E134,"OK","NO OK")</f>
        <v>OK</v>
      </c>
      <c r="AQ134" s="159">
        <v>29970</v>
      </c>
      <c r="AR134" s="159">
        <f t="shared" ref="AR134" si="639">ROUND($D134*AQ134,0)</f>
        <v>85077038</v>
      </c>
      <c r="AS134" s="160" t="str">
        <f t="shared" ref="AS134" si="640">+IF(AQ134&lt;=$E134,"OK","NO OK")</f>
        <v>OK</v>
      </c>
      <c r="AT134" s="159">
        <v>29959</v>
      </c>
      <c r="AU134" s="159">
        <f t="shared" ref="AU134" si="641">ROUND($D134*AT134,0)</f>
        <v>85045812</v>
      </c>
      <c r="AV134" s="160" t="str">
        <f t="shared" ref="AV134" si="642">+IF(AT134&lt;=$E134,"OK","NO OK")</f>
        <v>OK</v>
      </c>
      <c r="AW134" s="159">
        <v>29600</v>
      </c>
      <c r="AX134" s="159">
        <f t="shared" ref="AX134" si="643">ROUND($D134*AW134,0)</f>
        <v>84026704</v>
      </c>
      <c r="AY134" s="160" t="str">
        <f t="shared" ref="AY134" si="644">+IF(AW134&lt;=$E134,"OK","NO OK")</f>
        <v>OK</v>
      </c>
      <c r="AZ134" s="159">
        <v>30191</v>
      </c>
      <c r="BA134" s="159">
        <f t="shared" ref="BA134" si="645">ROUND($D134*AZ134,0)</f>
        <v>85704399</v>
      </c>
      <c r="BB134" s="160" t="str">
        <f t="shared" ref="BB134" si="646">+IF(AZ134&lt;=$E134,"OK","NO OK")</f>
        <v>OK</v>
      </c>
    </row>
    <row r="135" spans="1:54" x14ac:dyDescent="0.2">
      <c r="A135" s="155"/>
      <c r="B135" s="164" t="s">
        <v>176</v>
      </c>
      <c r="C135" s="157"/>
      <c r="D135" s="165"/>
      <c r="E135" s="165"/>
      <c r="F135" s="167">
        <f>SUM(F134)</f>
        <v>85704399</v>
      </c>
      <c r="G135" s="165"/>
      <c r="H135" s="167">
        <f>SUM(H134)</f>
        <v>85017424</v>
      </c>
      <c r="I135" s="165"/>
      <c r="J135" s="165"/>
      <c r="K135" s="167">
        <f>SUM(K134)</f>
        <v>84267997</v>
      </c>
      <c r="L135" s="165"/>
      <c r="M135" s="165"/>
      <c r="N135" s="167">
        <f>SUM(N134)</f>
        <v>85704399</v>
      </c>
      <c r="O135" s="165"/>
      <c r="P135" s="165">
        <v>0</v>
      </c>
      <c r="Q135" s="167">
        <f>SUM(Q134)</f>
        <v>84568903</v>
      </c>
      <c r="R135" s="165"/>
      <c r="S135" s="165">
        <v>0</v>
      </c>
      <c r="T135" s="167">
        <f>SUM(T134)</f>
        <v>84736389</v>
      </c>
      <c r="U135" s="165"/>
      <c r="V135" s="165"/>
      <c r="W135" s="167">
        <f>SUM(W134)</f>
        <v>84983359</v>
      </c>
      <c r="X135" s="165"/>
      <c r="Y135" s="165"/>
      <c r="Z135" s="167">
        <f>SUM(Z134)</f>
        <v>85704399</v>
      </c>
      <c r="AA135" s="165"/>
      <c r="AB135" s="165"/>
      <c r="AC135" s="167">
        <f>SUM(AC134)</f>
        <v>84838584</v>
      </c>
      <c r="AD135" s="165"/>
      <c r="AE135" s="165"/>
      <c r="AF135" s="167">
        <f>SUM(AF134)</f>
        <v>82703851</v>
      </c>
      <c r="AG135" s="165"/>
      <c r="AH135" s="165"/>
      <c r="AI135" s="167">
        <f>SUM(AI134)</f>
        <v>84753421</v>
      </c>
      <c r="AJ135" s="165"/>
      <c r="AK135" s="165">
        <v>0</v>
      </c>
      <c r="AL135" s="167">
        <f>SUM(AL134)</f>
        <v>84932262</v>
      </c>
      <c r="AM135" s="165"/>
      <c r="AN135" s="165"/>
      <c r="AO135" s="167">
        <f>SUM(AO134)</f>
        <v>84571742</v>
      </c>
      <c r="AP135" s="165"/>
      <c r="AQ135" s="165">
        <v>0</v>
      </c>
      <c r="AR135" s="167">
        <f>SUM(AR134)</f>
        <v>85077038</v>
      </c>
      <c r="AS135" s="165"/>
      <c r="AT135" s="165"/>
      <c r="AU135" s="167">
        <f>SUM(AU134)</f>
        <v>85045812</v>
      </c>
      <c r="AV135" s="165"/>
      <c r="AW135" s="165"/>
      <c r="AX135" s="167">
        <f>SUM(AX134)</f>
        <v>84026704</v>
      </c>
      <c r="AY135" s="165"/>
      <c r="AZ135" s="165"/>
      <c r="BA135" s="167">
        <f>SUM(BA134)</f>
        <v>85704399</v>
      </c>
      <c r="BB135" s="165"/>
    </row>
    <row r="136" spans="1:54" s="148" customFormat="1" x14ac:dyDescent="0.2">
      <c r="A136" s="169">
        <v>21</v>
      </c>
      <c r="B136" s="170" t="s">
        <v>279</v>
      </c>
      <c r="C136" s="171"/>
      <c r="D136" s="172"/>
      <c r="E136" s="172"/>
      <c r="F136" s="172"/>
      <c r="G136" s="172"/>
      <c r="H136" s="172"/>
      <c r="I136" s="172"/>
      <c r="J136" s="172"/>
      <c r="K136" s="172"/>
      <c r="L136" s="172"/>
      <c r="M136" s="172"/>
      <c r="N136" s="172"/>
      <c r="O136" s="172"/>
      <c r="P136" s="172">
        <v>0</v>
      </c>
      <c r="Q136" s="172"/>
      <c r="R136" s="172"/>
      <c r="S136" s="172">
        <v>0</v>
      </c>
      <c r="T136" s="172"/>
      <c r="U136" s="172"/>
      <c r="V136" s="172"/>
      <c r="W136" s="172"/>
      <c r="X136" s="172"/>
      <c r="Y136" s="172"/>
      <c r="Z136" s="172"/>
      <c r="AA136" s="172"/>
      <c r="AB136" s="172"/>
      <c r="AC136" s="172"/>
      <c r="AD136" s="172"/>
      <c r="AE136" s="172"/>
      <c r="AF136" s="172"/>
      <c r="AG136" s="172"/>
      <c r="AH136" s="172"/>
      <c r="AI136" s="172"/>
      <c r="AJ136" s="172"/>
      <c r="AK136" s="172">
        <v>0</v>
      </c>
      <c r="AL136" s="172"/>
      <c r="AM136" s="172"/>
      <c r="AN136" s="172"/>
      <c r="AO136" s="172"/>
      <c r="AP136" s="172"/>
      <c r="AQ136" s="172">
        <v>0</v>
      </c>
      <c r="AR136" s="172"/>
      <c r="AS136" s="172"/>
      <c r="AT136" s="172"/>
      <c r="AU136" s="172"/>
      <c r="AV136" s="172"/>
      <c r="AW136" s="172"/>
      <c r="AX136" s="172"/>
      <c r="AY136" s="172"/>
      <c r="AZ136" s="172"/>
      <c r="BA136" s="172"/>
      <c r="BB136" s="172"/>
    </row>
    <row r="137" spans="1:54" x14ac:dyDescent="0.2">
      <c r="A137" s="155">
        <v>21.01</v>
      </c>
      <c r="B137" s="162" t="s">
        <v>280</v>
      </c>
      <c r="C137" s="157" t="s">
        <v>170</v>
      </c>
      <c r="D137" s="168">
        <v>120.96</v>
      </c>
      <c r="E137" s="159">
        <v>35821</v>
      </c>
      <c r="F137" s="159">
        <f>ROUND(D137*E137,0)</f>
        <v>4332908</v>
      </c>
      <c r="G137" s="159">
        <v>35534</v>
      </c>
      <c r="H137" s="159">
        <f t="shared" ref="H137" si="647">ROUND($D137*G137,0)</f>
        <v>4298193</v>
      </c>
      <c r="I137" s="160" t="str">
        <f t="shared" ref="I137" si="648">+IF(G137&lt;=$E137,"OK","NO OK")</f>
        <v>OK</v>
      </c>
      <c r="J137" s="159">
        <v>35221</v>
      </c>
      <c r="K137" s="159">
        <f t="shared" ref="K137" si="649">ROUND($D137*J137,0)</f>
        <v>4260332</v>
      </c>
      <c r="L137" s="160" t="str">
        <f t="shared" ref="L137" si="650">+IF(J137&lt;=$E137,"OK","NO OK")</f>
        <v>OK</v>
      </c>
      <c r="M137" s="159">
        <v>35821</v>
      </c>
      <c r="N137" s="159">
        <f t="shared" ref="N137" si="651">ROUND($D137*M137,0)</f>
        <v>4332908</v>
      </c>
      <c r="O137" s="160" t="str">
        <f t="shared" ref="O137" si="652">+IF(M137&lt;=$E137,"OK","NO OK")</f>
        <v>OK</v>
      </c>
      <c r="P137" s="159">
        <v>35346</v>
      </c>
      <c r="Q137" s="159">
        <f t="shared" ref="Q137" si="653">ROUND($D137*P137,0)</f>
        <v>4275452</v>
      </c>
      <c r="R137" s="160" t="str">
        <f t="shared" ref="R137" si="654">+IF(P137&lt;=$E137,"OK","NO OK")</f>
        <v>OK</v>
      </c>
      <c r="S137" s="159">
        <v>35416</v>
      </c>
      <c r="T137" s="159">
        <f t="shared" ref="T137" si="655">ROUND($D137*S137,0)</f>
        <v>4283919</v>
      </c>
      <c r="U137" s="160" t="str">
        <f t="shared" ref="U137" si="656">+IF(S137&lt;=$E137,"OK","NO OK")</f>
        <v>OK</v>
      </c>
      <c r="V137" s="159">
        <v>35520</v>
      </c>
      <c r="W137" s="159">
        <f t="shared" ref="W137" si="657">ROUND($D137*V137,0)</f>
        <v>4296499</v>
      </c>
      <c r="X137" s="160" t="str">
        <f t="shared" ref="X137" si="658">+IF(V137&lt;=$E137,"OK","NO OK")</f>
        <v>OK</v>
      </c>
      <c r="Y137" s="159">
        <v>35821</v>
      </c>
      <c r="Z137" s="159">
        <f t="shared" ref="Z137" si="659">ROUND($D137*Y137,0)</f>
        <v>4332908</v>
      </c>
      <c r="AA137" s="160" t="str">
        <f t="shared" ref="AA137" si="660">+IF(Y137&lt;=$E137,"OK","NO OK")</f>
        <v>OK</v>
      </c>
      <c r="AB137" s="159">
        <v>35460</v>
      </c>
      <c r="AC137" s="159">
        <f t="shared" ref="AC137" si="661">ROUND($D137*AB137,0)</f>
        <v>4289242</v>
      </c>
      <c r="AD137" s="160" t="str">
        <f t="shared" ref="AD137" si="662">+IF(AB137&lt;=$E137,"OK","NO OK")</f>
        <v>OK</v>
      </c>
      <c r="AE137" s="159">
        <v>34567</v>
      </c>
      <c r="AF137" s="159">
        <f t="shared" ref="AF137" si="663">ROUND($D137*AE137,0)</f>
        <v>4181224</v>
      </c>
      <c r="AG137" s="160" t="str">
        <f t="shared" ref="AG137" si="664">+IF(AE137&lt;=$E137,"OK","NO OK")</f>
        <v>OK</v>
      </c>
      <c r="AH137" s="159">
        <v>35423</v>
      </c>
      <c r="AI137" s="159">
        <f t="shared" ref="AI137" si="665">ROUND($D137*AH137,0)</f>
        <v>4284766</v>
      </c>
      <c r="AJ137" s="160" t="str">
        <f t="shared" ref="AJ137" si="666">+IF(AH137&lt;=$E137,"OK","NO OK")</f>
        <v>OK</v>
      </c>
      <c r="AK137" s="159">
        <v>35499</v>
      </c>
      <c r="AL137" s="159">
        <f t="shared" ref="AL137" si="667">ROUND($D137*AK137,0)</f>
        <v>4293959</v>
      </c>
      <c r="AM137" s="160" t="str">
        <f t="shared" ref="AM137" si="668">+IF(AK137&lt;=$E137,"OK","NO OK")</f>
        <v>OK</v>
      </c>
      <c r="AN137" s="159">
        <v>35348</v>
      </c>
      <c r="AO137" s="159">
        <f t="shared" ref="AO137" si="669">ROUND($D137*AN137,0)</f>
        <v>4275694</v>
      </c>
      <c r="AP137" s="160" t="str">
        <f t="shared" ref="AP137" si="670">+IF(AN137&lt;=$E137,"OK","NO OK")</f>
        <v>OK</v>
      </c>
      <c r="AQ137" s="159">
        <v>35559</v>
      </c>
      <c r="AR137" s="159">
        <f t="shared" ref="AR137" si="671">ROUND($D137*AQ137,0)</f>
        <v>4301217</v>
      </c>
      <c r="AS137" s="160" t="str">
        <f t="shared" ref="AS137" si="672">+IF(AQ137&lt;=$E137,"OK","NO OK")</f>
        <v>OK</v>
      </c>
      <c r="AT137" s="159">
        <v>35545</v>
      </c>
      <c r="AU137" s="159">
        <f t="shared" ref="AU137" si="673">ROUND($D137*AT137,0)</f>
        <v>4299523</v>
      </c>
      <c r="AV137" s="160" t="str">
        <f t="shared" ref="AV137" si="674">+IF(AT137&lt;=$E137,"OK","NO OK")</f>
        <v>OK</v>
      </c>
      <c r="AW137" s="159">
        <v>35200</v>
      </c>
      <c r="AX137" s="159">
        <f t="shared" ref="AX137" si="675">ROUND($D137*AW137,0)</f>
        <v>4257792</v>
      </c>
      <c r="AY137" s="160" t="str">
        <f t="shared" ref="AY137" si="676">+IF(AW137&lt;=$E137,"OK","NO OK")</f>
        <v>OK</v>
      </c>
      <c r="AZ137" s="159">
        <v>35821</v>
      </c>
      <c r="BA137" s="159">
        <f t="shared" ref="BA137" si="677">ROUND($D137*AZ137,0)</f>
        <v>4332908</v>
      </c>
      <c r="BB137" s="160" t="str">
        <f t="shared" ref="BB137" si="678">+IF(AZ137&lt;=$E137,"OK","NO OK")</f>
        <v>OK</v>
      </c>
    </row>
    <row r="138" spans="1:54" x14ac:dyDescent="0.2">
      <c r="A138" s="155"/>
      <c r="B138" s="164" t="s">
        <v>176</v>
      </c>
      <c r="C138" s="157"/>
      <c r="D138" s="165"/>
      <c r="E138" s="166"/>
      <c r="F138" s="167">
        <f>SUM(F137)</f>
        <v>4332908</v>
      </c>
      <c r="G138" s="166"/>
      <c r="H138" s="167">
        <f>SUM(H137)</f>
        <v>4298193</v>
      </c>
      <c r="I138" s="166"/>
      <c r="J138" s="166"/>
      <c r="K138" s="167">
        <f>SUM(K137)</f>
        <v>4260332</v>
      </c>
      <c r="L138" s="166"/>
      <c r="M138" s="166"/>
      <c r="N138" s="167">
        <f>SUM(N137)</f>
        <v>4332908</v>
      </c>
      <c r="O138" s="166"/>
      <c r="P138" s="166">
        <v>0</v>
      </c>
      <c r="Q138" s="167">
        <f>SUM(Q137)</f>
        <v>4275452</v>
      </c>
      <c r="R138" s="166"/>
      <c r="S138" s="166">
        <v>0</v>
      </c>
      <c r="T138" s="167">
        <f>SUM(T137)</f>
        <v>4283919</v>
      </c>
      <c r="U138" s="166"/>
      <c r="V138" s="166"/>
      <c r="W138" s="167">
        <f>SUM(W137)</f>
        <v>4296499</v>
      </c>
      <c r="X138" s="166"/>
      <c r="Y138" s="166"/>
      <c r="Z138" s="167">
        <f>SUM(Z137)</f>
        <v>4332908</v>
      </c>
      <c r="AA138" s="166"/>
      <c r="AB138" s="166"/>
      <c r="AC138" s="167">
        <f>SUM(AC137)</f>
        <v>4289242</v>
      </c>
      <c r="AD138" s="166"/>
      <c r="AE138" s="166"/>
      <c r="AF138" s="167">
        <f>SUM(AF137)</f>
        <v>4181224</v>
      </c>
      <c r="AG138" s="166"/>
      <c r="AH138" s="166"/>
      <c r="AI138" s="167">
        <f>SUM(AI137)</f>
        <v>4284766</v>
      </c>
      <c r="AJ138" s="166"/>
      <c r="AK138" s="166">
        <v>0</v>
      </c>
      <c r="AL138" s="167">
        <f>SUM(AL137)</f>
        <v>4293959</v>
      </c>
      <c r="AM138" s="166"/>
      <c r="AN138" s="166"/>
      <c r="AO138" s="167">
        <f>SUM(AO137)</f>
        <v>4275694</v>
      </c>
      <c r="AP138" s="166"/>
      <c r="AQ138" s="166">
        <v>0</v>
      </c>
      <c r="AR138" s="167">
        <f>SUM(AR137)</f>
        <v>4301217</v>
      </c>
      <c r="AS138" s="166"/>
      <c r="AT138" s="166"/>
      <c r="AU138" s="167">
        <f>SUM(AU137)</f>
        <v>4299523</v>
      </c>
      <c r="AV138" s="166"/>
      <c r="AW138" s="166"/>
      <c r="AX138" s="167">
        <f>SUM(AX137)</f>
        <v>4257792</v>
      </c>
      <c r="AY138" s="166"/>
      <c r="AZ138" s="166"/>
      <c r="BA138" s="167">
        <f>SUM(BA137)</f>
        <v>4332908</v>
      </c>
      <c r="BB138" s="166"/>
    </row>
    <row r="139" spans="1:54" s="148" customFormat="1" x14ac:dyDescent="0.2">
      <c r="A139" s="169">
        <v>22</v>
      </c>
      <c r="B139" s="170" t="s">
        <v>281</v>
      </c>
      <c r="C139" s="171"/>
      <c r="D139" s="172"/>
      <c r="E139" s="172"/>
      <c r="F139" s="172"/>
      <c r="G139" s="172"/>
      <c r="H139" s="172"/>
      <c r="I139" s="172"/>
      <c r="J139" s="172"/>
      <c r="K139" s="172"/>
      <c r="L139" s="172"/>
      <c r="M139" s="172"/>
      <c r="N139" s="172"/>
      <c r="O139" s="172"/>
      <c r="P139" s="172">
        <v>0</v>
      </c>
      <c r="Q139" s="172"/>
      <c r="R139" s="172"/>
      <c r="S139" s="172">
        <v>0</v>
      </c>
      <c r="T139" s="172"/>
      <c r="U139" s="172"/>
      <c r="V139" s="172"/>
      <c r="W139" s="172"/>
      <c r="X139" s="172"/>
      <c r="Y139" s="172"/>
      <c r="Z139" s="172"/>
      <c r="AA139" s="172"/>
      <c r="AB139" s="172"/>
      <c r="AC139" s="172"/>
      <c r="AD139" s="172"/>
      <c r="AE139" s="172"/>
      <c r="AF139" s="172"/>
      <c r="AG139" s="172"/>
      <c r="AH139" s="172"/>
      <c r="AI139" s="172"/>
      <c r="AJ139" s="172"/>
      <c r="AK139" s="172">
        <v>0</v>
      </c>
      <c r="AL139" s="172"/>
      <c r="AM139" s="172"/>
      <c r="AN139" s="172"/>
      <c r="AO139" s="172"/>
      <c r="AP139" s="172"/>
      <c r="AQ139" s="172">
        <v>0</v>
      </c>
      <c r="AR139" s="172"/>
      <c r="AS139" s="172"/>
      <c r="AT139" s="172"/>
      <c r="AU139" s="172"/>
      <c r="AV139" s="172"/>
      <c r="AW139" s="172"/>
      <c r="AX139" s="172"/>
      <c r="AY139" s="172"/>
      <c r="AZ139" s="172"/>
      <c r="BA139" s="172"/>
      <c r="BB139" s="172"/>
    </row>
    <row r="140" spans="1:54" ht="30" x14ac:dyDescent="0.2">
      <c r="A140" s="155">
        <v>22.01</v>
      </c>
      <c r="B140" s="162" t="s">
        <v>282</v>
      </c>
      <c r="C140" s="157" t="s">
        <v>168</v>
      </c>
      <c r="D140" s="158">
        <v>6498.49</v>
      </c>
      <c r="E140" s="163">
        <v>62732</v>
      </c>
      <c r="F140" s="159">
        <f t="shared" ref="F140:F145" si="679">ROUND(D140*E140,0)</f>
        <v>407663275</v>
      </c>
      <c r="G140" s="163">
        <v>62230</v>
      </c>
      <c r="H140" s="159">
        <f t="shared" ref="H140:H145" si="680">ROUND($D140*G140,0)</f>
        <v>404401033</v>
      </c>
      <c r="I140" s="160" t="str">
        <f t="shared" ref="I140:I145" si="681">+IF(G140&lt;=$E140,"OK","NO OK")</f>
        <v>OK</v>
      </c>
      <c r="J140" s="163">
        <v>61681</v>
      </c>
      <c r="K140" s="159">
        <f t="shared" ref="K140:K145" si="682">ROUND($D140*J140,0)</f>
        <v>400833362</v>
      </c>
      <c r="L140" s="160" t="str">
        <f t="shared" ref="L140:L145" si="683">+IF(J140&lt;=$E140,"OK","NO OK")</f>
        <v>OK</v>
      </c>
      <c r="M140" s="163">
        <v>61791</v>
      </c>
      <c r="N140" s="159">
        <f t="shared" ref="N140:N145" si="684">ROUND($D140*M140,0)</f>
        <v>401548196</v>
      </c>
      <c r="O140" s="160" t="str">
        <f t="shared" ref="O140:O145" si="685">+IF(M140&lt;=$E140,"OK","NO OK")</f>
        <v>OK</v>
      </c>
      <c r="P140" s="163">
        <v>61901</v>
      </c>
      <c r="Q140" s="159">
        <f t="shared" ref="Q140:Q145" si="686">ROUND($D140*P140,0)</f>
        <v>402263029</v>
      </c>
      <c r="R140" s="160" t="str">
        <f t="shared" ref="R140:R145" si="687">+IF(P140&lt;=$E140,"OK","NO OK")</f>
        <v>OK</v>
      </c>
      <c r="S140" s="163">
        <v>62023</v>
      </c>
      <c r="T140" s="159">
        <f t="shared" ref="T140:T145" si="688">ROUND($D140*S140,0)</f>
        <v>403055845</v>
      </c>
      <c r="U140" s="160" t="str">
        <f t="shared" ref="U140:U145" si="689">+IF(S140&lt;=$E140,"OK","NO OK")</f>
        <v>OK</v>
      </c>
      <c r="V140" s="163">
        <v>62205</v>
      </c>
      <c r="W140" s="159">
        <f t="shared" ref="W140:W145" si="690">ROUND($D140*V140,0)</f>
        <v>404238570</v>
      </c>
      <c r="X140" s="160" t="str">
        <f t="shared" ref="X140:X145" si="691">+IF(V140&lt;=$E140,"OK","NO OK")</f>
        <v>OK</v>
      </c>
      <c r="Y140" s="163">
        <v>62732</v>
      </c>
      <c r="Z140" s="159">
        <f t="shared" ref="Z140:Z145" si="692">ROUND($D140*Y140,0)</f>
        <v>407663275</v>
      </c>
      <c r="AA140" s="160" t="str">
        <f t="shared" ref="AA140:AA145" si="693">+IF(Y140&lt;=$E140,"OK","NO OK")</f>
        <v>OK</v>
      </c>
      <c r="AB140" s="163">
        <v>62099</v>
      </c>
      <c r="AC140" s="159">
        <f t="shared" ref="AC140:AC145" si="694">ROUND($D140*AB140,0)</f>
        <v>403549731</v>
      </c>
      <c r="AD140" s="160" t="str">
        <f t="shared" ref="AD140:AD145" si="695">+IF(AB140&lt;=$E140,"OK","NO OK")</f>
        <v>OK</v>
      </c>
      <c r="AE140" s="163">
        <v>60536</v>
      </c>
      <c r="AF140" s="159">
        <f t="shared" ref="AF140:AF145" si="696">ROUND($D140*AE140,0)</f>
        <v>393392591</v>
      </c>
      <c r="AG140" s="160" t="str">
        <f t="shared" ref="AG140:AG145" si="697">+IF(AE140&lt;=$E140,"OK","NO OK")</f>
        <v>OK</v>
      </c>
      <c r="AH140" s="163">
        <v>62036</v>
      </c>
      <c r="AI140" s="159">
        <f t="shared" ref="AI140:AI145" si="698">ROUND($D140*AH140,0)</f>
        <v>403140326</v>
      </c>
      <c r="AJ140" s="160" t="str">
        <f t="shared" ref="AJ140:AJ145" si="699">+IF(AH140&lt;=$E140,"OK","NO OK")</f>
        <v>OK</v>
      </c>
      <c r="AK140" s="163">
        <v>62167</v>
      </c>
      <c r="AL140" s="159">
        <f t="shared" ref="AL140:AL145" si="700">ROUND($D140*AK140,0)</f>
        <v>403991628</v>
      </c>
      <c r="AM140" s="160" t="str">
        <f t="shared" ref="AM140:AM145" si="701">+IF(AK140&lt;=$E140,"OK","NO OK")</f>
        <v>OK</v>
      </c>
      <c r="AN140" s="163">
        <v>61904</v>
      </c>
      <c r="AO140" s="159">
        <f t="shared" ref="AO140:AO145" si="702">ROUND($D140*AN140,0)</f>
        <v>402282525</v>
      </c>
      <c r="AP140" s="160" t="str">
        <f t="shared" ref="AP140:AP145" si="703">+IF(AN140&lt;=$E140,"OK","NO OK")</f>
        <v>OK</v>
      </c>
      <c r="AQ140" s="163">
        <v>62273</v>
      </c>
      <c r="AR140" s="159">
        <f t="shared" ref="AR140:AR145" si="704">ROUND($D140*AQ140,0)</f>
        <v>404680468</v>
      </c>
      <c r="AS140" s="160" t="str">
        <f t="shared" ref="AS140:AS145" si="705">+IF(AQ140&lt;=$E140,"OK","NO OK")</f>
        <v>OK</v>
      </c>
      <c r="AT140" s="163">
        <v>62249</v>
      </c>
      <c r="AU140" s="159">
        <f t="shared" ref="AU140:AU145" si="706">ROUND($D140*AT140,0)</f>
        <v>404524504</v>
      </c>
      <c r="AV140" s="160" t="str">
        <f t="shared" ref="AV140:AV145" si="707">+IF(AT140&lt;=$E140,"OK","NO OK")</f>
        <v>OK</v>
      </c>
      <c r="AW140" s="163">
        <v>61500</v>
      </c>
      <c r="AX140" s="159">
        <f t="shared" ref="AX140:AX145" si="708">ROUND($D140*AW140,0)</f>
        <v>399657135</v>
      </c>
      <c r="AY140" s="160" t="str">
        <f t="shared" ref="AY140:AY145" si="709">+IF(AW140&lt;=$E140,"OK","NO OK")</f>
        <v>OK</v>
      </c>
      <c r="AZ140" s="176">
        <v>50000</v>
      </c>
      <c r="BA140" s="159">
        <f t="shared" ref="BA140:BA145" si="710">ROUND($D140*AZ140,0)</f>
        <v>324924500</v>
      </c>
      <c r="BB140" s="160" t="str">
        <f t="shared" ref="BB140:BB145" si="711">+IF(AZ140&lt;=$E140,"OK","NO OK")</f>
        <v>OK</v>
      </c>
    </row>
    <row r="141" spans="1:54" ht="45" x14ac:dyDescent="0.2">
      <c r="A141" s="155">
        <v>22.02</v>
      </c>
      <c r="B141" s="162" t="s">
        <v>283</v>
      </c>
      <c r="C141" s="157" t="s">
        <v>170</v>
      </c>
      <c r="D141" s="158">
        <v>240</v>
      </c>
      <c r="E141" s="159">
        <v>62926</v>
      </c>
      <c r="F141" s="159">
        <f t="shared" si="679"/>
        <v>15102240</v>
      </c>
      <c r="G141" s="159">
        <v>62423</v>
      </c>
      <c r="H141" s="159">
        <f t="shared" si="680"/>
        <v>14981520</v>
      </c>
      <c r="I141" s="160" t="str">
        <f t="shared" si="681"/>
        <v>OK</v>
      </c>
      <c r="J141" s="159">
        <v>61872</v>
      </c>
      <c r="K141" s="159">
        <f t="shared" si="682"/>
        <v>14849280</v>
      </c>
      <c r="L141" s="160" t="str">
        <f t="shared" si="683"/>
        <v>OK</v>
      </c>
      <c r="M141" s="159">
        <v>62926</v>
      </c>
      <c r="N141" s="159">
        <f t="shared" si="684"/>
        <v>15102240</v>
      </c>
      <c r="O141" s="160" t="str">
        <f t="shared" si="685"/>
        <v>OK</v>
      </c>
      <c r="P141" s="159">
        <v>62092</v>
      </c>
      <c r="Q141" s="159">
        <f t="shared" si="686"/>
        <v>14902080</v>
      </c>
      <c r="R141" s="160" t="str">
        <f t="shared" si="687"/>
        <v>OK</v>
      </c>
      <c r="S141" s="159">
        <v>62215</v>
      </c>
      <c r="T141" s="159">
        <f t="shared" si="688"/>
        <v>14931600</v>
      </c>
      <c r="U141" s="160" t="str">
        <f t="shared" si="689"/>
        <v>OK</v>
      </c>
      <c r="V141" s="159">
        <v>62397</v>
      </c>
      <c r="W141" s="159">
        <f t="shared" si="690"/>
        <v>14975280</v>
      </c>
      <c r="X141" s="160" t="str">
        <f t="shared" si="691"/>
        <v>OK</v>
      </c>
      <c r="Y141" s="159">
        <v>62926</v>
      </c>
      <c r="Z141" s="159">
        <f t="shared" si="692"/>
        <v>15102240</v>
      </c>
      <c r="AA141" s="160" t="str">
        <f t="shared" si="693"/>
        <v>OK</v>
      </c>
      <c r="AB141" s="159">
        <v>62291</v>
      </c>
      <c r="AC141" s="159">
        <f t="shared" si="694"/>
        <v>14949840</v>
      </c>
      <c r="AD141" s="160" t="str">
        <f t="shared" si="695"/>
        <v>OK</v>
      </c>
      <c r="AE141" s="159">
        <v>60724</v>
      </c>
      <c r="AF141" s="159">
        <f t="shared" si="696"/>
        <v>14573760</v>
      </c>
      <c r="AG141" s="160" t="str">
        <f t="shared" si="697"/>
        <v>OK</v>
      </c>
      <c r="AH141" s="159">
        <v>62228</v>
      </c>
      <c r="AI141" s="159">
        <f t="shared" si="698"/>
        <v>14934720</v>
      </c>
      <c r="AJ141" s="160" t="str">
        <f t="shared" si="699"/>
        <v>OK</v>
      </c>
      <c r="AK141" s="159">
        <v>62360</v>
      </c>
      <c r="AL141" s="159">
        <f t="shared" si="700"/>
        <v>14966400</v>
      </c>
      <c r="AM141" s="160" t="str">
        <f t="shared" si="701"/>
        <v>OK</v>
      </c>
      <c r="AN141" s="159">
        <v>62095</v>
      </c>
      <c r="AO141" s="159">
        <f t="shared" si="702"/>
        <v>14902800</v>
      </c>
      <c r="AP141" s="160" t="str">
        <f t="shared" si="703"/>
        <v>OK</v>
      </c>
      <c r="AQ141" s="159">
        <v>62466</v>
      </c>
      <c r="AR141" s="159">
        <f t="shared" si="704"/>
        <v>14991840</v>
      </c>
      <c r="AS141" s="160" t="str">
        <f t="shared" si="705"/>
        <v>OK</v>
      </c>
      <c r="AT141" s="159">
        <v>62441</v>
      </c>
      <c r="AU141" s="159">
        <f t="shared" si="706"/>
        <v>14985840</v>
      </c>
      <c r="AV141" s="160" t="str">
        <f t="shared" si="707"/>
        <v>OK</v>
      </c>
      <c r="AW141" s="159">
        <v>61700</v>
      </c>
      <c r="AX141" s="159">
        <f t="shared" si="708"/>
        <v>14808000</v>
      </c>
      <c r="AY141" s="160" t="str">
        <f t="shared" si="709"/>
        <v>OK</v>
      </c>
      <c r="AZ141" s="159">
        <v>62926</v>
      </c>
      <c r="BA141" s="159">
        <f t="shared" si="710"/>
        <v>15102240</v>
      </c>
      <c r="BB141" s="160" t="str">
        <f t="shared" si="711"/>
        <v>OK</v>
      </c>
    </row>
    <row r="142" spans="1:54" x14ac:dyDescent="0.2">
      <c r="A142" s="155">
        <v>22.03</v>
      </c>
      <c r="B142" s="162" t="s">
        <v>284</v>
      </c>
      <c r="C142" s="157" t="s">
        <v>170</v>
      </c>
      <c r="D142" s="158">
        <v>2788.34</v>
      </c>
      <c r="E142" s="159">
        <v>8950</v>
      </c>
      <c r="F142" s="159">
        <f t="shared" si="679"/>
        <v>24955643</v>
      </c>
      <c r="G142" s="159">
        <v>8878</v>
      </c>
      <c r="H142" s="159">
        <f t="shared" si="680"/>
        <v>24754883</v>
      </c>
      <c r="I142" s="160" t="str">
        <f t="shared" si="681"/>
        <v>OK</v>
      </c>
      <c r="J142" s="159">
        <v>8800</v>
      </c>
      <c r="K142" s="159">
        <f t="shared" si="682"/>
        <v>24537392</v>
      </c>
      <c r="L142" s="160" t="str">
        <f t="shared" si="683"/>
        <v>OK</v>
      </c>
      <c r="M142" s="159">
        <v>8950</v>
      </c>
      <c r="N142" s="159">
        <f t="shared" si="684"/>
        <v>24955643</v>
      </c>
      <c r="O142" s="160" t="str">
        <f t="shared" si="685"/>
        <v>OK</v>
      </c>
      <c r="P142" s="159">
        <v>8831</v>
      </c>
      <c r="Q142" s="159">
        <f t="shared" si="686"/>
        <v>24623831</v>
      </c>
      <c r="R142" s="160" t="str">
        <f t="shared" si="687"/>
        <v>OK</v>
      </c>
      <c r="S142" s="159">
        <v>8849</v>
      </c>
      <c r="T142" s="159">
        <f t="shared" si="688"/>
        <v>24674021</v>
      </c>
      <c r="U142" s="160" t="str">
        <f t="shared" si="689"/>
        <v>OK</v>
      </c>
      <c r="V142" s="159">
        <v>8875</v>
      </c>
      <c r="W142" s="159">
        <f t="shared" si="690"/>
        <v>24746518</v>
      </c>
      <c r="X142" s="160" t="str">
        <f t="shared" si="691"/>
        <v>OK</v>
      </c>
      <c r="Y142" s="159">
        <v>8950</v>
      </c>
      <c r="Z142" s="159">
        <f t="shared" si="692"/>
        <v>24955643</v>
      </c>
      <c r="AA142" s="160" t="str">
        <f t="shared" si="693"/>
        <v>OK</v>
      </c>
      <c r="AB142" s="159">
        <v>8860</v>
      </c>
      <c r="AC142" s="159">
        <f t="shared" si="694"/>
        <v>24704692</v>
      </c>
      <c r="AD142" s="160" t="str">
        <f t="shared" si="695"/>
        <v>OK</v>
      </c>
      <c r="AE142" s="159">
        <v>8637</v>
      </c>
      <c r="AF142" s="159">
        <f t="shared" si="696"/>
        <v>24082893</v>
      </c>
      <c r="AG142" s="160" t="str">
        <f t="shared" si="697"/>
        <v>OK</v>
      </c>
      <c r="AH142" s="159">
        <v>8851</v>
      </c>
      <c r="AI142" s="159">
        <f t="shared" si="698"/>
        <v>24679597</v>
      </c>
      <c r="AJ142" s="160" t="str">
        <f t="shared" si="699"/>
        <v>OK</v>
      </c>
      <c r="AK142" s="159">
        <v>8869</v>
      </c>
      <c r="AL142" s="159">
        <f t="shared" si="700"/>
        <v>24729787</v>
      </c>
      <c r="AM142" s="160" t="str">
        <f t="shared" si="701"/>
        <v>OK</v>
      </c>
      <c r="AN142" s="159">
        <v>8832</v>
      </c>
      <c r="AO142" s="159">
        <f t="shared" si="702"/>
        <v>24626619</v>
      </c>
      <c r="AP142" s="160" t="str">
        <f t="shared" si="703"/>
        <v>OK</v>
      </c>
      <c r="AQ142" s="159">
        <v>8885</v>
      </c>
      <c r="AR142" s="159">
        <f t="shared" si="704"/>
        <v>24774401</v>
      </c>
      <c r="AS142" s="160" t="str">
        <f t="shared" si="705"/>
        <v>OK</v>
      </c>
      <c r="AT142" s="159">
        <v>8881</v>
      </c>
      <c r="AU142" s="159">
        <f t="shared" si="706"/>
        <v>24763248</v>
      </c>
      <c r="AV142" s="160" t="str">
        <f t="shared" si="707"/>
        <v>OK</v>
      </c>
      <c r="AW142" s="159">
        <v>8800</v>
      </c>
      <c r="AX142" s="159">
        <f t="shared" si="708"/>
        <v>24537392</v>
      </c>
      <c r="AY142" s="160" t="str">
        <f t="shared" si="709"/>
        <v>OK</v>
      </c>
      <c r="AZ142" s="159">
        <v>8950</v>
      </c>
      <c r="BA142" s="159">
        <f t="shared" si="710"/>
        <v>24955643</v>
      </c>
      <c r="BB142" s="160" t="str">
        <f t="shared" si="711"/>
        <v>OK</v>
      </c>
    </row>
    <row r="143" spans="1:54" ht="30" x14ac:dyDescent="0.2">
      <c r="A143" s="155">
        <v>22.04</v>
      </c>
      <c r="B143" s="162" t="s">
        <v>285</v>
      </c>
      <c r="C143" s="157" t="s">
        <v>168</v>
      </c>
      <c r="D143" s="158">
        <v>284</v>
      </c>
      <c r="E143" s="159">
        <v>52937</v>
      </c>
      <c r="F143" s="159">
        <f t="shared" si="679"/>
        <v>15034108</v>
      </c>
      <c r="G143" s="159">
        <v>52514</v>
      </c>
      <c r="H143" s="159">
        <f t="shared" si="680"/>
        <v>14913976</v>
      </c>
      <c r="I143" s="160" t="str">
        <f t="shared" si="681"/>
        <v>OK</v>
      </c>
      <c r="J143" s="159">
        <v>52051</v>
      </c>
      <c r="K143" s="159">
        <f t="shared" si="682"/>
        <v>14782484</v>
      </c>
      <c r="L143" s="160" t="str">
        <f t="shared" si="683"/>
        <v>OK</v>
      </c>
      <c r="M143" s="159">
        <v>52937</v>
      </c>
      <c r="N143" s="159">
        <f t="shared" si="684"/>
        <v>15034108</v>
      </c>
      <c r="O143" s="160" t="str">
        <f t="shared" si="685"/>
        <v>OK</v>
      </c>
      <c r="P143" s="159">
        <v>52236</v>
      </c>
      <c r="Q143" s="159">
        <f t="shared" si="686"/>
        <v>14835024</v>
      </c>
      <c r="R143" s="160" t="str">
        <f t="shared" si="687"/>
        <v>OK</v>
      </c>
      <c r="S143" s="159">
        <v>52339</v>
      </c>
      <c r="T143" s="159">
        <f t="shared" si="688"/>
        <v>14864276</v>
      </c>
      <c r="U143" s="160" t="str">
        <f t="shared" si="689"/>
        <v>OK</v>
      </c>
      <c r="V143" s="159">
        <v>52492</v>
      </c>
      <c r="W143" s="159">
        <f t="shared" si="690"/>
        <v>14907728</v>
      </c>
      <c r="X143" s="160" t="str">
        <f t="shared" si="691"/>
        <v>OK</v>
      </c>
      <c r="Y143" s="159">
        <v>52937</v>
      </c>
      <c r="Z143" s="159">
        <f t="shared" si="692"/>
        <v>15034108</v>
      </c>
      <c r="AA143" s="160" t="str">
        <f t="shared" si="693"/>
        <v>OK</v>
      </c>
      <c r="AB143" s="159">
        <v>52403</v>
      </c>
      <c r="AC143" s="159">
        <f t="shared" si="694"/>
        <v>14882452</v>
      </c>
      <c r="AD143" s="160" t="str">
        <f t="shared" si="695"/>
        <v>OK</v>
      </c>
      <c r="AE143" s="159">
        <v>51084</v>
      </c>
      <c r="AF143" s="159">
        <f t="shared" si="696"/>
        <v>14507856</v>
      </c>
      <c r="AG143" s="160" t="str">
        <f t="shared" si="697"/>
        <v>OK</v>
      </c>
      <c r="AH143" s="159">
        <v>52349</v>
      </c>
      <c r="AI143" s="159">
        <f t="shared" si="698"/>
        <v>14867116</v>
      </c>
      <c r="AJ143" s="160" t="str">
        <f t="shared" si="699"/>
        <v>OK</v>
      </c>
      <c r="AK143" s="159">
        <v>52461</v>
      </c>
      <c r="AL143" s="159">
        <f t="shared" si="700"/>
        <v>14898924</v>
      </c>
      <c r="AM143" s="160" t="str">
        <f t="shared" si="701"/>
        <v>OK</v>
      </c>
      <c r="AN143" s="159">
        <v>52238</v>
      </c>
      <c r="AO143" s="159">
        <f t="shared" si="702"/>
        <v>14835592</v>
      </c>
      <c r="AP143" s="160" t="str">
        <f t="shared" si="703"/>
        <v>OK</v>
      </c>
      <c r="AQ143" s="159">
        <v>52550</v>
      </c>
      <c r="AR143" s="159">
        <f t="shared" si="704"/>
        <v>14924200</v>
      </c>
      <c r="AS143" s="160" t="str">
        <f t="shared" si="705"/>
        <v>OK</v>
      </c>
      <c r="AT143" s="159">
        <v>52529</v>
      </c>
      <c r="AU143" s="159">
        <f t="shared" si="706"/>
        <v>14918236</v>
      </c>
      <c r="AV143" s="160" t="str">
        <f t="shared" si="707"/>
        <v>OK</v>
      </c>
      <c r="AW143" s="159">
        <v>51900</v>
      </c>
      <c r="AX143" s="159">
        <f t="shared" si="708"/>
        <v>14739600</v>
      </c>
      <c r="AY143" s="160" t="str">
        <f t="shared" si="709"/>
        <v>OK</v>
      </c>
      <c r="AZ143" s="159">
        <v>52937</v>
      </c>
      <c r="BA143" s="159">
        <f t="shared" si="710"/>
        <v>15034108</v>
      </c>
      <c r="BB143" s="160" t="str">
        <f t="shared" si="711"/>
        <v>OK</v>
      </c>
    </row>
    <row r="144" spans="1:54" x14ac:dyDescent="0.2">
      <c r="A144" s="155">
        <v>22.05</v>
      </c>
      <c r="B144" s="162" t="s">
        <v>286</v>
      </c>
      <c r="C144" s="157" t="s">
        <v>168</v>
      </c>
      <c r="D144" s="158">
        <v>552.70000000000005</v>
      </c>
      <c r="E144" s="159">
        <v>41492</v>
      </c>
      <c r="F144" s="159">
        <f t="shared" si="679"/>
        <v>22932628</v>
      </c>
      <c r="G144" s="159">
        <v>41160</v>
      </c>
      <c r="H144" s="159">
        <f t="shared" si="680"/>
        <v>22749132</v>
      </c>
      <c r="I144" s="160" t="str">
        <f t="shared" si="681"/>
        <v>OK</v>
      </c>
      <c r="J144" s="159">
        <v>40797</v>
      </c>
      <c r="K144" s="159">
        <f t="shared" si="682"/>
        <v>22548502</v>
      </c>
      <c r="L144" s="160" t="str">
        <f t="shared" si="683"/>
        <v>OK</v>
      </c>
      <c r="M144" s="159">
        <v>41492</v>
      </c>
      <c r="N144" s="159">
        <f t="shared" si="684"/>
        <v>22932628</v>
      </c>
      <c r="O144" s="160" t="str">
        <f t="shared" si="685"/>
        <v>OK</v>
      </c>
      <c r="P144" s="159">
        <v>40942</v>
      </c>
      <c r="Q144" s="159">
        <f t="shared" si="686"/>
        <v>22628643</v>
      </c>
      <c r="R144" s="160" t="str">
        <f t="shared" si="687"/>
        <v>OK</v>
      </c>
      <c r="S144" s="159">
        <v>41023</v>
      </c>
      <c r="T144" s="159">
        <f t="shared" si="688"/>
        <v>22673412</v>
      </c>
      <c r="U144" s="160" t="str">
        <f t="shared" si="689"/>
        <v>OK</v>
      </c>
      <c r="V144" s="159">
        <v>41143</v>
      </c>
      <c r="W144" s="159">
        <f t="shared" si="690"/>
        <v>22739736</v>
      </c>
      <c r="X144" s="160" t="str">
        <f t="shared" si="691"/>
        <v>OK</v>
      </c>
      <c r="Y144" s="159">
        <v>41492</v>
      </c>
      <c r="Z144" s="159">
        <f t="shared" si="692"/>
        <v>22932628</v>
      </c>
      <c r="AA144" s="160" t="str">
        <f t="shared" si="693"/>
        <v>OK</v>
      </c>
      <c r="AB144" s="159">
        <v>41073</v>
      </c>
      <c r="AC144" s="159">
        <f t="shared" si="694"/>
        <v>22701047</v>
      </c>
      <c r="AD144" s="160" t="str">
        <f t="shared" si="695"/>
        <v>OK</v>
      </c>
      <c r="AE144" s="159">
        <v>40040</v>
      </c>
      <c r="AF144" s="159">
        <f t="shared" si="696"/>
        <v>22130108</v>
      </c>
      <c r="AG144" s="160" t="str">
        <f t="shared" si="697"/>
        <v>OK</v>
      </c>
      <c r="AH144" s="159">
        <v>41031</v>
      </c>
      <c r="AI144" s="159">
        <f t="shared" si="698"/>
        <v>22677834</v>
      </c>
      <c r="AJ144" s="160" t="str">
        <f t="shared" si="699"/>
        <v>OK</v>
      </c>
      <c r="AK144" s="159">
        <v>41119</v>
      </c>
      <c r="AL144" s="159">
        <f t="shared" si="700"/>
        <v>22726471</v>
      </c>
      <c r="AM144" s="160" t="str">
        <f t="shared" si="701"/>
        <v>OK</v>
      </c>
      <c r="AN144" s="159">
        <v>40944</v>
      </c>
      <c r="AO144" s="159">
        <f t="shared" si="702"/>
        <v>22629749</v>
      </c>
      <c r="AP144" s="160" t="str">
        <f t="shared" si="703"/>
        <v>OK</v>
      </c>
      <c r="AQ144" s="159">
        <v>41189</v>
      </c>
      <c r="AR144" s="159">
        <f t="shared" si="704"/>
        <v>22765160</v>
      </c>
      <c r="AS144" s="160" t="str">
        <f t="shared" si="705"/>
        <v>OK</v>
      </c>
      <c r="AT144" s="159">
        <v>41173</v>
      </c>
      <c r="AU144" s="159">
        <f t="shared" si="706"/>
        <v>22756317</v>
      </c>
      <c r="AV144" s="160" t="str">
        <f t="shared" si="707"/>
        <v>OK</v>
      </c>
      <c r="AW144" s="159">
        <v>40650</v>
      </c>
      <c r="AX144" s="159">
        <f t="shared" si="708"/>
        <v>22467255</v>
      </c>
      <c r="AY144" s="160" t="str">
        <f t="shared" si="709"/>
        <v>OK</v>
      </c>
      <c r="AZ144" s="159">
        <v>41492</v>
      </c>
      <c r="BA144" s="159">
        <f t="shared" si="710"/>
        <v>22932628</v>
      </c>
      <c r="BB144" s="160" t="str">
        <f t="shared" si="711"/>
        <v>OK</v>
      </c>
    </row>
    <row r="145" spans="1:54" x14ac:dyDescent="0.2">
      <c r="A145" s="155">
        <v>22.06</v>
      </c>
      <c r="B145" s="162" t="s">
        <v>287</v>
      </c>
      <c r="C145" s="157" t="s">
        <v>170</v>
      </c>
      <c r="D145" s="158">
        <v>69.599999999999994</v>
      </c>
      <c r="E145" s="159">
        <v>47282</v>
      </c>
      <c r="F145" s="159">
        <f t="shared" si="679"/>
        <v>3290827</v>
      </c>
      <c r="G145" s="159">
        <v>46904</v>
      </c>
      <c r="H145" s="159">
        <f t="shared" si="680"/>
        <v>3264518</v>
      </c>
      <c r="I145" s="160" t="str">
        <f t="shared" si="681"/>
        <v>OK</v>
      </c>
      <c r="J145" s="159">
        <v>46490</v>
      </c>
      <c r="K145" s="159">
        <f t="shared" si="682"/>
        <v>3235704</v>
      </c>
      <c r="L145" s="160" t="str">
        <f t="shared" si="683"/>
        <v>OK</v>
      </c>
      <c r="M145" s="159">
        <v>47282</v>
      </c>
      <c r="N145" s="159">
        <f t="shared" si="684"/>
        <v>3290827</v>
      </c>
      <c r="O145" s="160" t="str">
        <f t="shared" si="685"/>
        <v>OK</v>
      </c>
      <c r="P145" s="159">
        <v>46656</v>
      </c>
      <c r="Q145" s="159">
        <f t="shared" si="686"/>
        <v>3247258</v>
      </c>
      <c r="R145" s="160" t="str">
        <f t="shared" si="687"/>
        <v>OK</v>
      </c>
      <c r="S145" s="159">
        <v>46748</v>
      </c>
      <c r="T145" s="159">
        <f t="shared" si="688"/>
        <v>3253661</v>
      </c>
      <c r="U145" s="160" t="str">
        <f t="shared" si="689"/>
        <v>OK</v>
      </c>
      <c r="V145" s="159">
        <v>46885</v>
      </c>
      <c r="W145" s="159">
        <f t="shared" si="690"/>
        <v>3263196</v>
      </c>
      <c r="X145" s="160" t="str">
        <f t="shared" si="691"/>
        <v>OK</v>
      </c>
      <c r="Y145" s="159">
        <v>47282</v>
      </c>
      <c r="Z145" s="159">
        <f t="shared" si="692"/>
        <v>3290827</v>
      </c>
      <c r="AA145" s="160" t="str">
        <f t="shared" si="693"/>
        <v>OK</v>
      </c>
      <c r="AB145" s="159">
        <v>46805</v>
      </c>
      <c r="AC145" s="159">
        <f t="shared" si="694"/>
        <v>3257628</v>
      </c>
      <c r="AD145" s="160" t="str">
        <f t="shared" si="695"/>
        <v>OK</v>
      </c>
      <c r="AE145" s="159">
        <v>45627</v>
      </c>
      <c r="AF145" s="159">
        <f t="shared" si="696"/>
        <v>3175639</v>
      </c>
      <c r="AG145" s="160" t="str">
        <f t="shared" si="697"/>
        <v>OK</v>
      </c>
      <c r="AH145" s="159">
        <v>46757</v>
      </c>
      <c r="AI145" s="159">
        <f t="shared" si="698"/>
        <v>3254287</v>
      </c>
      <c r="AJ145" s="160" t="str">
        <f t="shared" si="699"/>
        <v>OK</v>
      </c>
      <c r="AK145" s="159">
        <v>46856</v>
      </c>
      <c r="AL145" s="159">
        <f t="shared" si="700"/>
        <v>3261178</v>
      </c>
      <c r="AM145" s="160" t="str">
        <f t="shared" si="701"/>
        <v>OK</v>
      </c>
      <c r="AN145" s="159">
        <v>46658</v>
      </c>
      <c r="AO145" s="159">
        <f t="shared" si="702"/>
        <v>3247397</v>
      </c>
      <c r="AP145" s="160" t="str">
        <f t="shared" si="703"/>
        <v>OK</v>
      </c>
      <c r="AQ145" s="159">
        <v>46936</v>
      </c>
      <c r="AR145" s="159">
        <f t="shared" si="704"/>
        <v>3266746</v>
      </c>
      <c r="AS145" s="160" t="str">
        <f t="shared" si="705"/>
        <v>OK</v>
      </c>
      <c r="AT145" s="159">
        <v>46918</v>
      </c>
      <c r="AU145" s="159">
        <f t="shared" si="706"/>
        <v>3265493</v>
      </c>
      <c r="AV145" s="160" t="str">
        <f t="shared" si="707"/>
        <v>OK</v>
      </c>
      <c r="AW145" s="159">
        <v>46400</v>
      </c>
      <c r="AX145" s="159">
        <f t="shared" si="708"/>
        <v>3229440</v>
      </c>
      <c r="AY145" s="160" t="str">
        <f t="shared" si="709"/>
        <v>OK</v>
      </c>
      <c r="AZ145" s="159">
        <v>47282</v>
      </c>
      <c r="BA145" s="159">
        <f t="shared" si="710"/>
        <v>3290827</v>
      </c>
      <c r="BB145" s="160" t="str">
        <f t="shared" si="711"/>
        <v>OK</v>
      </c>
    </row>
    <row r="146" spans="1:54" x14ac:dyDescent="0.2">
      <c r="A146" s="155"/>
      <c r="B146" s="164" t="s">
        <v>176</v>
      </c>
      <c r="C146" s="157"/>
      <c r="D146" s="165"/>
      <c r="E146" s="166"/>
      <c r="F146" s="167">
        <f>SUM(F140:F145)</f>
        <v>488978721</v>
      </c>
      <c r="G146" s="166"/>
      <c r="H146" s="167">
        <f>SUM(H140:H145)</f>
        <v>485065062</v>
      </c>
      <c r="I146" s="166"/>
      <c r="J146" s="166"/>
      <c r="K146" s="167">
        <f>SUM(K140:K145)</f>
        <v>480786724</v>
      </c>
      <c r="L146" s="166"/>
      <c r="M146" s="166"/>
      <c r="N146" s="167">
        <f>SUM(N140:N145)</f>
        <v>482863642</v>
      </c>
      <c r="O146" s="166"/>
      <c r="P146" s="166">
        <v>0</v>
      </c>
      <c r="Q146" s="167">
        <f>SUM(Q140:Q145)</f>
        <v>482499865</v>
      </c>
      <c r="R146" s="166"/>
      <c r="S146" s="166">
        <v>0</v>
      </c>
      <c r="T146" s="167">
        <f>SUM(T140:T145)</f>
        <v>483452815</v>
      </c>
      <c r="U146" s="166"/>
      <c r="V146" s="166"/>
      <c r="W146" s="167">
        <f>SUM(W140:W145)</f>
        <v>484871028</v>
      </c>
      <c r="X146" s="166"/>
      <c r="Y146" s="166"/>
      <c r="Z146" s="167">
        <f>SUM(Z140:Z145)</f>
        <v>488978721</v>
      </c>
      <c r="AA146" s="166"/>
      <c r="AB146" s="166"/>
      <c r="AC146" s="167">
        <f>SUM(AC140:AC145)</f>
        <v>484045390</v>
      </c>
      <c r="AD146" s="166"/>
      <c r="AE146" s="166"/>
      <c r="AF146" s="167">
        <f>SUM(AF140:AF145)</f>
        <v>471862847</v>
      </c>
      <c r="AG146" s="166"/>
      <c r="AH146" s="166"/>
      <c r="AI146" s="167">
        <f>SUM(AI140:AI145)</f>
        <v>483553880</v>
      </c>
      <c r="AJ146" s="166"/>
      <c r="AK146" s="166">
        <v>0</v>
      </c>
      <c r="AL146" s="167">
        <f>SUM(AL140:AL145)</f>
        <v>484574388</v>
      </c>
      <c r="AM146" s="166"/>
      <c r="AN146" s="166"/>
      <c r="AO146" s="167">
        <f>SUM(AO140:AO145)</f>
        <v>482524682</v>
      </c>
      <c r="AP146" s="166"/>
      <c r="AQ146" s="166">
        <v>0</v>
      </c>
      <c r="AR146" s="167">
        <f>SUM(AR140:AR145)</f>
        <v>485402815</v>
      </c>
      <c r="AS146" s="166"/>
      <c r="AT146" s="166"/>
      <c r="AU146" s="167">
        <f>SUM(AU140:AU145)</f>
        <v>485213638</v>
      </c>
      <c r="AV146" s="166"/>
      <c r="AW146" s="166"/>
      <c r="AX146" s="167">
        <f>SUM(AX140:AX145)</f>
        <v>479438822</v>
      </c>
      <c r="AY146" s="166"/>
      <c r="AZ146" s="166"/>
      <c r="BA146" s="167">
        <f>SUM(BA140:BA145)</f>
        <v>406239946</v>
      </c>
      <c r="BB146" s="166"/>
    </row>
    <row r="147" spans="1:54" s="148" customFormat="1" x14ac:dyDescent="0.2">
      <c r="A147" s="169">
        <v>23</v>
      </c>
      <c r="B147" s="170" t="s">
        <v>288</v>
      </c>
      <c r="C147" s="171"/>
      <c r="D147" s="172"/>
      <c r="E147" s="172"/>
      <c r="F147" s="172"/>
      <c r="G147" s="172"/>
      <c r="H147" s="172"/>
      <c r="I147" s="172"/>
      <c r="J147" s="172"/>
      <c r="K147" s="172"/>
      <c r="L147" s="172"/>
      <c r="M147" s="172"/>
      <c r="N147" s="172"/>
      <c r="O147" s="172"/>
      <c r="P147" s="172">
        <v>0</v>
      </c>
      <c r="Q147" s="172"/>
      <c r="R147" s="172"/>
      <c r="S147" s="172">
        <v>0</v>
      </c>
      <c r="T147" s="172"/>
      <c r="U147" s="172"/>
      <c r="V147" s="172"/>
      <c r="W147" s="172"/>
      <c r="X147" s="172"/>
      <c r="Y147" s="172"/>
      <c r="Z147" s="172"/>
      <c r="AA147" s="172"/>
      <c r="AB147" s="172"/>
      <c r="AC147" s="172"/>
      <c r="AD147" s="172"/>
      <c r="AE147" s="172"/>
      <c r="AF147" s="172"/>
      <c r="AG147" s="172"/>
      <c r="AH147" s="172"/>
      <c r="AI147" s="172"/>
      <c r="AJ147" s="172"/>
      <c r="AK147" s="172">
        <v>0</v>
      </c>
      <c r="AL147" s="172"/>
      <c r="AM147" s="172"/>
      <c r="AN147" s="172"/>
      <c r="AO147" s="172"/>
      <c r="AP147" s="172"/>
      <c r="AQ147" s="172">
        <v>0</v>
      </c>
      <c r="AR147" s="172"/>
      <c r="AS147" s="172"/>
      <c r="AT147" s="172"/>
      <c r="AU147" s="172"/>
      <c r="AV147" s="172"/>
      <c r="AW147" s="172"/>
      <c r="AX147" s="172"/>
      <c r="AY147" s="172"/>
      <c r="AZ147" s="172"/>
      <c r="BA147" s="172"/>
      <c r="BB147" s="172"/>
    </row>
    <row r="148" spans="1:54" x14ac:dyDescent="0.2">
      <c r="A148" s="155">
        <v>23.01</v>
      </c>
      <c r="B148" s="162" t="s">
        <v>289</v>
      </c>
      <c r="C148" s="157" t="s">
        <v>168</v>
      </c>
      <c r="D148" s="177">
        <v>6609.7</v>
      </c>
      <c r="E148" s="159">
        <v>6760</v>
      </c>
      <c r="F148" s="159">
        <f>ROUND(D148*E148,0)</f>
        <v>44681572</v>
      </c>
      <c r="G148" s="159">
        <v>6706</v>
      </c>
      <c r="H148" s="159">
        <f t="shared" ref="H148:H149" si="712">ROUND($D148*G148,0)</f>
        <v>44324648</v>
      </c>
      <c r="I148" s="160" t="str">
        <f t="shared" ref="I148:I149" si="713">+IF(G148&lt;=$E148,"OK","NO OK")</f>
        <v>OK</v>
      </c>
      <c r="J148" s="159">
        <v>6647</v>
      </c>
      <c r="K148" s="159">
        <f t="shared" ref="K148:K149" si="714">ROUND($D148*J148,0)</f>
        <v>43934676</v>
      </c>
      <c r="L148" s="160" t="str">
        <f t="shared" ref="L148:L149" si="715">+IF(J148&lt;=$E148,"OK","NO OK")</f>
        <v>OK</v>
      </c>
      <c r="M148" s="159">
        <v>6760</v>
      </c>
      <c r="N148" s="159">
        <f t="shared" ref="N148:N149" si="716">ROUND($D148*M148,0)</f>
        <v>44681572</v>
      </c>
      <c r="O148" s="160" t="str">
        <f t="shared" ref="O148:O149" si="717">+IF(M148&lt;=$E148,"OK","NO OK")</f>
        <v>OK</v>
      </c>
      <c r="P148" s="159">
        <v>6670</v>
      </c>
      <c r="Q148" s="159">
        <f t="shared" ref="Q148:Q149" si="718">ROUND($D148*P148,0)</f>
        <v>44086699</v>
      </c>
      <c r="R148" s="160" t="str">
        <f t="shared" ref="R148:R149" si="719">+IF(P148&lt;=$E148,"OK","NO OK")</f>
        <v>OK</v>
      </c>
      <c r="S148" s="159">
        <v>6684</v>
      </c>
      <c r="T148" s="159">
        <f t="shared" ref="T148:T149" si="720">ROUND($D148*S148,0)</f>
        <v>44179235</v>
      </c>
      <c r="U148" s="160" t="str">
        <f t="shared" ref="U148:U149" si="721">+IF(S148&lt;=$E148,"OK","NO OK")</f>
        <v>OK</v>
      </c>
      <c r="V148" s="159">
        <v>6703</v>
      </c>
      <c r="W148" s="159">
        <f t="shared" ref="W148:W149" si="722">ROUND($D148*V148,0)</f>
        <v>44304819</v>
      </c>
      <c r="X148" s="160" t="str">
        <f t="shared" ref="X148:X149" si="723">+IF(V148&lt;=$E148,"OK","NO OK")</f>
        <v>OK</v>
      </c>
      <c r="Y148" s="159">
        <v>6760</v>
      </c>
      <c r="Z148" s="159">
        <f t="shared" ref="Z148:Z149" si="724">ROUND($D148*Y148,0)</f>
        <v>44681572</v>
      </c>
      <c r="AA148" s="160" t="str">
        <f t="shared" ref="AA148:AA149" si="725">+IF(Y148&lt;=$E148,"OK","NO OK")</f>
        <v>OK</v>
      </c>
      <c r="AB148" s="159">
        <v>6692</v>
      </c>
      <c r="AC148" s="159">
        <f t="shared" ref="AC148:AC149" si="726">ROUND($D148*AB148,0)</f>
        <v>44232112</v>
      </c>
      <c r="AD148" s="160" t="str">
        <f t="shared" ref="AD148:AD149" si="727">+IF(AB148&lt;=$E148,"OK","NO OK")</f>
        <v>OK</v>
      </c>
      <c r="AE148" s="159">
        <v>6523</v>
      </c>
      <c r="AF148" s="159">
        <f t="shared" ref="AF148:AF149" si="728">ROUND($D148*AE148,0)</f>
        <v>43115073</v>
      </c>
      <c r="AG148" s="160" t="str">
        <f t="shared" ref="AG148:AG149" si="729">+IF(AE148&lt;=$E148,"OK","NO OK")</f>
        <v>OK</v>
      </c>
      <c r="AH148" s="159">
        <v>6685</v>
      </c>
      <c r="AI148" s="159">
        <f t="shared" ref="AI148:AI149" si="730">ROUND($D148*AH148,0)</f>
        <v>44185845</v>
      </c>
      <c r="AJ148" s="160" t="str">
        <f t="shared" ref="AJ148:AJ149" si="731">+IF(AH148&lt;=$E148,"OK","NO OK")</f>
        <v>OK</v>
      </c>
      <c r="AK148" s="159">
        <v>6699</v>
      </c>
      <c r="AL148" s="159">
        <f t="shared" ref="AL148:AL149" si="732">ROUND($D148*AK148,0)</f>
        <v>44278380</v>
      </c>
      <c r="AM148" s="160" t="str">
        <f t="shared" ref="AM148:AM149" si="733">+IF(AK148&lt;=$E148,"OK","NO OK")</f>
        <v>OK</v>
      </c>
      <c r="AN148" s="159">
        <v>6671</v>
      </c>
      <c r="AO148" s="159">
        <f t="shared" ref="AO148:AO149" si="734">ROUND($D148*AN148,0)</f>
        <v>44093309</v>
      </c>
      <c r="AP148" s="160" t="str">
        <f t="shared" ref="AP148:AP149" si="735">+IF(AN148&lt;=$E148,"OK","NO OK")</f>
        <v>OK</v>
      </c>
      <c r="AQ148" s="159">
        <v>6711</v>
      </c>
      <c r="AR148" s="159">
        <f t="shared" ref="AR148:AR149" si="736">ROUND($D148*AQ148,0)</f>
        <v>44357697</v>
      </c>
      <c r="AS148" s="160" t="str">
        <f t="shared" ref="AS148:AS149" si="737">+IF(AQ148&lt;=$E148,"OK","NO OK")</f>
        <v>OK</v>
      </c>
      <c r="AT148" s="159">
        <v>6708</v>
      </c>
      <c r="AU148" s="159">
        <f t="shared" ref="AU148:AU149" si="738">ROUND($D148*AT148,0)</f>
        <v>44337868</v>
      </c>
      <c r="AV148" s="160" t="str">
        <f t="shared" ref="AV148:AV149" si="739">+IF(AT148&lt;=$E148,"OK","NO OK")</f>
        <v>OK</v>
      </c>
      <c r="AW148" s="159">
        <v>6630</v>
      </c>
      <c r="AX148" s="159">
        <f t="shared" ref="AX148:AX149" si="740">ROUND($D148*AW148,0)</f>
        <v>43822311</v>
      </c>
      <c r="AY148" s="160" t="str">
        <f t="shared" ref="AY148:AY149" si="741">+IF(AW148&lt;=$E148,"OK","NO OK")</f>
        <v>OK</v>
      </c>
      <c r="AZ148" s="159">
        <v>6760</v>
      </c>
      <c r="BA148" s="159">
        <f t="shared" ref="BA148:BA149" si="742">ROUND($D148*AZ148,0)</f>
        <v>44681572</v>
      </c>
      <c r="BB148" s="160" t="str">
        <f t="shared" ref="BB148:BB149" si="743">+IF(AZ148&lt;=$E148,"OK","NO OK")</f>
        <v>OK</v>
      </c>
    </row>
    <row r="149" spans="1:54" x14ac:dyDescent="0.2">
      <c r="A149" s="155">
        <v>23.02</v>
      </c>
      <c r="B149" s="162" t="s">
        <v>290</v>
      </c>
      <c r="C149" s="157" t="s">
        <v>168</v>
      </c>
      <c r="D149" s="178">
        <v>2512</v>
      </c>
      <c r="E149" s="159">
        <v>9150</v>
      </c>
      <c r="F149" s="159">
        <f>ROUND(D149*E149,0)</f>
        <v>22984800</v>
      </c>
      <c r="G149" s="159">
        <v>9077</v>
      </c>
      <c r="H149" s="159">
        <f t="shared" si="712"/>
        <v>22801424</v>
      </c>
      <c r="I149" s="160" t="str">
        <f t="shared" si="713"/>
        <v>OK</v>
      </c>
      <c r="J149" s="159">
        <v>8997</v>
      </c>
      <c r="K149" s="159">
        <f t="shared" si="714"/>
        <v>22600464</v>
      </c>
      <c r="L149" s="160" t="str">
        <f t="shared" si="715"/>
        <v>OK</v>
      </c>
      <c r="M149" s="159">
        <v>9150</v>
      </c>
      <c r="N149" s="159">
        <f t="shared" si="716"/>
        <v>22984800</v>
      </c>
      <c r="O149" s="160" t="str">
        <f t="shared" si="717"/>
        <v>OK</v>
      </c>
      <c r="P149" s="159">
        <v>9029</v>
      </c>
      <c r="Q149" s="159">
        <f t="shared" si="718"/>
        <v>22680848</v>
      </c>
      <c r="R149" s="160" t="str">
        <f t="shared" si="719"/>
        <v>OK</v>
      </c>
      <c r="S149" s="159">
        <v>9047</v>
      </c>
      <c r="T149" s="159">
        <f t="shared" si="720"/>
        <v>22726064</v>
      </c>
      <c r="U149" s="160" t="str">
        <f t="shared" si="721"/>
        <v>OK</v>
      </c>
      <c r="V149" s="159">
        <v>9073</v>
      </c>
      <c r="W149" s="159">
        <f t="shared" si="722"/>
        <v>22791376</v>
      </c>
      <c r="X149" s="160" t="str">
        <f t="shared" si="723"/>
        <v>OK</v>
      </c>
      <c r="Y149" s="159">
        <v>9150</v>
      </c>
      <c r="Z149" s="159">
        <f t="shared" si="724"/>
        <v>22984800</v>
      </c>
      <c r="AA149" s="160" t="str">
        <f t="shared" si="725"/>
        <v>OK</v>
      </c>
      <c r="AB149" s="159">
        <v>9058</v>
      </c>
      <c r="AC149" s="159">
        <f t="shared" si="726"/>
        <v>22753696</v>
      </c>
      <c r="AD149" s="160" t="str">
        <f t="shared" si="727"/>
        <v>OK</v>
      </c>
      <c r="AE149" s="159">
        <v>8830</v>
      </c>
      <c r="AF149" s="159">
        <f t="shared" si="728"/>
        <v>22180960</v>
      </c>
      <c r="AG149" s="160" t="str">
        <f t="shared" si="729"/>
        <v>OK</v>
      </c>
      <c r="AH149" s="159">
        <v>9048</v>
      </c>
      <c r="AI149" s="159">
        <f t="shared" si="730"/>
        <v>22728576</v>
      </c>
      <c r="AJ149" s="160" t="str">
        <f t="shared" si="731"/>
        <v>OK</v>
      </c>
      <c r="AK149" s="159">
        <v>9068</v>
      </c>
      <c r="AL149" s="159">
        <f t="shared" si="732"/>
        <v>22778816</v>
      </c>
      <c r="AM149" s="160" t="str">
        <f t="shared" si="733"/>
        <v>OK</v>
      </c>
      <c r="AN149" s="159">
        <v>9029</v>
      </c>
      <c r="AO149" s="159">
        <f t="shared" si="734"/>
        <v>22680848</v>
      </c>
      <c r="AP149" s="160" t="str">
        <f t="shared" si="735"/>
        <v>OK</v>
      </c>
      <c r="AQ149" s="159">
        <v>9083</v>
      </c>
      <c r="AR149" s="159">
        <f t="shared" si="736"/>
        <v>22816496</v>
      </c>
      <c r="AS149" s="160" t="str">
        <f t="shared" si="737"/>
        <v>OK</v>
      </c>
      <c r="AT149" s="159">
        <v>9080</v>
      </c>
      <c r="AU149" s="159">
        <f t="shared" si="738"/>
        <v>22808960</v>
      </c>
      <c r="AV149" s="160" t="str">
        <f t="shared" si="739"/>
        <v>OK</v>
      </c>
      <c r="AW149" s="159">
        <v>8970</v>
      </c>
      <c r="AX149" s="159">
        <f t="shared" si="740"/>
        <v>22532640</v>
      </c>
      <c r="AY149" s="160" t="str">
        <f t="shared" si="741"/>
        <v>OK</v>
      </c>
      <c r="AZ149" s="159">
        <v>9150</v>
      </c>
      <c r="BA149" s="159">
        <f t="shared" si="742"/>
        <v>22984800</v>
      </c>
      <c r="BB149" s="160" t="str">
        <f t="shared" si="743"/>
        <v>OK</v>
      </c>
    </row>
    <row r="150" spans="1:54" x14ac:dyDescent="0.2">
      <c r="A150" s="155"/>
      <c r="B150" s="164" t="s">
        <v>176</v>
      </c>
      <c r="C150" s="157"/>
      <c r="D150" s="165"/>
      <c r="E150" s="165"/>
      <c r="F150" s="167">
        <f>SUM(F148:F149)</f>
        <v>67666372</v>
      </c>
      <c r="G150" s="165"/>
      <c r="H150" s="167">
        <f>SUM(H148:H149)</f>
        <v>67126072</v>
      </c>
      <c r="I150" s="165"/>
      <c r="J150" s="165"/>
      <c r="K150" s="167">
        <f>SUM(K148:K149)</f>
        <v>66535140</v>
      </c>
      <c r="L150" s="165"/>
      <c r="M150" s="165"/>
      <c r="N150" s="167">
        <f>SUM(N148:N149)</f>
        <v>67666372</v>
      </c>
      <c r="O150" s="165"/>
      <c r="P150" s="165">
        <v>0</v>
      </c>
      <c r="Q150" s="167">
        <f>SUM(Q148:Q149)</f>
        <v>66767547</v>
      </c>
      <c r="R150" s="165"/>
      <c r="S150" s="165">
        <v>0</v>
      </c>
      <c r="T150" s="167">
        <f>SUM(T148:T149)</f>
        <v>66905299</v>
      </c>
      <c r="U150" s="165"/>
      <c r="V150" s="165"/>
      <c r="W150" s="167">
        <f>SUM(W148:W149)</f>
        <v>67096195</v>
      </c>
      <c r="X150" s="165"/>
      <c r="Y150" s="165"/>
      <c r="Z150" s="167">
        <f>SUM(Z148:Z149)</f>
        <v>67666372</v>
      </c>
      <c r="AA150" s="165"/>
      <c r="AB150" s="165"/>
      <c r="AC150" s="167">
        <f>SUM(AC148:AC149)</f>
        <v>66985808</v>
      </c>
      <c r="AD150" s="165"/>
      <c r="AE150" s="165"/>
      <c r="AF150" s="167">
        <f>SUM(AF148:AF149)</f>
        <v>65296033</v>
      </c>
      <c r="AG150" s="165"/>
      <c r="AH150" s="165"/>
      <c r="AI150" s="167">
        <f>SUM(AI148:AI149)</f>
        <v>66914421</v>
      </c>
      <c r="AJ150" s="165"/>
      <c r="AK150" s="165">
        <v>0</v>
      </c>
      <c r="AL150" s="167">
        <f>SUM(AL148:AL149)</f>
        <v>67057196</v>
      </c>
      <c r="AM150" s="165"/>
      <c r="AN150" s="165"/>
      <c r="AO150" s="167">
        <f>SUM(AO148:AO149)</f>
        <v>66774157</v>
      </c>
      <c r="AP150" s="165"/>
      <c r="AQ150" s="165">
        <v>0</v>
      </c>
      <c r="AR150" s="167">
        <f>SUM(AR148:AR149)</f>
        <v>67174193</v>
      </c>
      <c r="AS150" s="165"/>
      <c r="AT150" s="165"/>
      <c r="AU150" s="167">
        <f>SUM(AU148:AU149)</f>
        <v>67146828</v>
      </c>
      <c r="AV150" s="165"/>
      <c r="AW150" s="165"/>
      <c r="AX150" s="167">
        <f>SUM(AX148:AX149)</f>
        <v>66354951</v>
      </c>
      <c r="AY150" s="165"/>
      <c r="AZ150" s="165"/>
      <c r="BA150" s="167">
        <f>SUM(BA148:BA149)</f>
        <v>67666372</v>
      </c>
      <c r="BB150" s="165"/>
    </row>
    <row r="151" spans="1:54" s="148" customFormat="1" x14ac:dyDescent="0.2">
      <c r="A151" s="169">
        <v>24</v>
      </c>
      <c r="B151" s="170" t="s">
        <v>291</v>
      </c>
      <c r="C151" s="171"/>
      <c r="D151" s="172"/>
      <c r="E151" s="172"/>
      <c r="F151" s="172"/>
      <c r="G151" s="172"/>
      <c r="H151" s="172"/>
      <c r="I151" s="172"/>
      <c r="J151" s="172"/>
      <c r="K151" s="172"/>
      <c r="L151" s="172"/>
      <c r="M151" s="172"/>
      <c r="N151" s="172"/>
      <c r="O151" s="172"/>
      <c r="P151" s="172">
        <v>0</v>
      </c>
      <c r="Q151" s="172"/>
      <c r="R151" s="172"/>
      <c r="S151" s="172">
        <v>0</v>
      </c>
      <c r="T151" s="172"/>
      <c r="U151" s="172"/>
      <c r="V151" s="172"/>
      <c r="W151" s="172"/>
      <c r="X151" s="172"/>
      <c r="Y151" s="172"/>
      <c r="Z151" s="172"/>
      <c r="AA151" s="172"/>
      <c r="AB151" s="172"/>
      <c r="AC151" s="172"/>
      <c r="AD151" s="172"/>
      <c r="AE151" s="172"/>
      <c r="AF151" s="172"/>
      <c r="AG151" s="172"/>
      <c r="AH151" s="172"/>
      <c r="AI151" s="172"/>
      <c r="AJ151" s="172"/>
      <c r="AK151" s="172">
        <v>0</v>
      </c>
      <c r="AL151" s="172"/>
      <c r="AM151" s="172"/>
      <c r="AN151" s="172"/>
      <c r="AO151" s="172"/>
      <c r="AP151" s="172"/>
      <c r="AQ151" s="172">
        <v>0</v>
      </c>
      <c r="AR151" s="172"/>
      <c r="AS151" s="172"/>
      <c r="AT151" s="172"/>
      <c r="AU151" s="172"/>
      <c r="AV151" s="172"/>
      <c r="AW151" s="172"/>
      <c r="AX151" s="172"/>
      <c r="AY151" s="172"/>
      <c r="AZ151" s="172"/>
      <c r="BA151" s="172"/>
      <c r="BB151" s="172"/>
    </row>
    <row r="152" spans="1:54" x14ac:dyDescent="0.2">
      <c r="A152" s="155">
        <v>24.01</v>
      </c>
      <c r="B152" s="162" t="s">
        <v>292</v>
      </c>
      <c r="C152" s="157" t="s">
        <v>185</v>
      </c>
      <c r="D152" s="178">
        <v>50</v>
      </c>
      <c r="E152" s="159">
        <v>658649</v>
      </c>
      <c r="F152" s="159">
        <f t="shared" ref="F152:F161" si="744">ROUND(D152*E152,0)</f>
        <v>32932450</v>
      </c>
      <c r="G152" s="159">
        <v>653380</v>
      </c>
      <c r="H152" s="159">
        <f t="shared" ref="H152:H161" si="745">ROUND($D152*G152,0)</f>
        <v>32669000</v>
      </c>
      <c r="I152" s="160" t="str">
        <f t="shared" ref="I152:I161" si="746">+IF(G152&lt;=$E152,"OK","NO OK")</f>
        <v>OK</v>
      </c>
      <c r="J152" s="159">
        <v>647619</v>
      </c>
      <c r="K152" s="159">
        <f t="shared" ref="K152:K161" si="747">ROUND($D152*J152,0)</f>
        <v>32380950</v>
      </c>
      <c r="L152" s="160" t="str">
        <f t="shared" ref="L152:L161" si="748">+IF(J152&lt;=$E152,"OK","NO OK")</f>
        <v>OK</v>
      </c>
      <c r="M152" s="159">
        <v>658649</v>
      </c>
      <c r="N152" s="159">
        <f t="shared" ref="N152:N161" si="749">ROUND($D152*M152,0)</f>
        <v>32932450</v>
      </c>
      <c r="O152" s="160" t="str">
        <f t="shared" ref="O152:O161" si="750">+IF(M152&lt;=$E152,"OK","NO OK")</f>
        <v>OK</v>
      </c>
      <c r="P152" s="159">
        <v>649922</v>
      </c>
      <c r="Q152" s="159">
        <f t="shared" ref="Q152:Q161" si="751">ROUND($D152*P152,0)</f>
        <v>32496100</v>
      </c>
      <c r="R152" s="160" t="str">
        <f t="shared" ref="R152:R161" si="752">+IF(P152&lt;=$E152,"OK","NO OK")</f>
        <v>OK</v>
      </c>
      <c r="S152" s="159">
        <v>651206</v>
      </c>
      <c r="T152" s="159">
        <f t="shared" ref="T152:T161" si="753">ROUND($D152*S152,0)</f>
        <v>32560300</v>
      </c>
      <c r="U152" s="160" t="str">
        <f t="shared" ref="U152:U161" si="754">+IF(S152&lt;=$E152,"OK","NO OK")</f>
        <v>OK</v>
      </c>
      <c r="V152" s="159">
        <v>653116</v>
      </c>
      <c r="W152" s="159">
        <f t="shared" ref="W152:W161" si="755">ROUND($D152*V152,0)</f>
        <v>32655800</v>
      </c>
      <c r="X152" s="160" t="str">
        <f t="shared" ref="X152:X161" si="756">+IF(V152&lt;=$E152,"OK","NO OK")</f>
        <v>OK</v>
      </c>
      <c r="Y152" s="159">
        <v>658649</v>
      </c>
      <c r="Z152" s="159">
        <f t="shared" ref="Z152:Z161" si="757">ROUND($D152*Y152,0)</f>
        <v>32932450</v>
      </c>
      <c r="AA152" s="160" t="str">
        <f t="shared" ref="AA152:AA161" si="758">+IF(Y152&lt;=$E152,"OK","NO OK")</f>
        <v>OK</v>
      </c>
      <c r="AB152" s="159">
        <v>652005</v>
      </c>
      <c r="AC152" s="159">
        <f t="shared" ref="AC152:AC161" si="759">ROUND($D152*AB152,0)</f>
        <v>32600250</v>
      </c>
      <c r="AD152" s="160" t="str">
        <f t="shared" ref="AD152:AD161" si="760">+IF(AB152&lt;=$E152,"OK","NO OK")</f>
        <v>OK</v>
      </c>
      <c r="AE152" s="159">
        <v>635596</v>
      </c>
      <c r="AF152" s="159">
        <f t="shared" ref="AF152:AF161" si="761">ROUND($D152*AE152,0)</f>
        <v>31779800</v>
      </c>
      <c r="AG152" s="160" t="str">
        <f t="shared" ref="AG152:AG161" si="762">+IF(AE152&lt;=$E152,"OK","NO OK")</f>
        <v>OK</v>
      </c>
      <c r="AH152" s="159">
        <v>651338</v>
      </c>
      <c r="AI152" s="159">
        <f t="shared" ref="AI152:AI161" si="763">ROUND($D152*AH152,0)</f>
        <v>32566900</v>
      </c>
      <c r="AJ152" s="160" t="str">
        <f t="shared" ref="AJ152:AJ161" si="764">+IF(AH152&lt;=$E152,"OK","NO OK")</f>
        <v>OK</v>
      </c>
      <c r="AK152" s="159">
        <v>652721</v>
      </c>
      <c r="AL152" s="159">
        <f t="shared" ref="AL152:AL161" si="765">ROUND($D152*AK152,0)</f>
        <v>32636050</v>
      </c>
      <c r="AM152" s="160" t="str">
        <f t="shared" ref="AM152:AM161" si="766">+IF(AK152&lt;=$E152,"OK","NO OK")</f>
        <v>OK</v>
      </c>
      <c r="AN152" s="159">
        <v>649951</v>
      </c>
      <c r="AO152" s="159">
        <f t="shared" ref="AO152:AO161" si="767">ROUND($D152*AN152,0)</f>
        <v>32497550</v>
      </c>
      <c r="AP152" s="160" t="str">
        <f t="shared" ref="AP152:AP161" si="768">+IF(AN152&lt;=$E152,"OK","NO OK")</f>
        <v>OK</v>
      </c>
      <c r="AQ152" s="159">
        <v>653832</v>
      </c>
      <c r="AR152" s="159">
        <f t="shared" ref="AR152:AR161" si="769">ROUND($D152*AQ152,0)</f>
        <v>32691600</v>
      </c>
      <c r="AS152" s="160" t="str">
        <f t="shared" ref="AS152:AS161" si="770">+IF(AQ152&lt;=$E152,"OK","NO OK")</f>
        <v>OK</v>
      </c>
      <c r="AT152" s="159">
        <v>653577</v>
      </c>
      <c r="AU152" s="159">
        <f t="shared" ref="AU152:AU161" si="771">ROUND($D152*AT152,0)</f>
        <v>32678850</v>
      </c>
      <c r="AV152" s="160" t="str">
        <f t="shared" ref="AV152:AV161" si="772">+IF(AT152&lt;=$E152,"OK","NO OK")</f>
        <v>OK</v>
      </c>
      <c r="AW152" s="159">
        <v>645500</v>
      </c>
      <c r="AX152" s="159">
        <f t="shared" ref="AX152:AX161" si="773">ROUND($D152*AW152,0)</f>
        <v>32275000</v>
      </c>
      <c r="AY152" s="160" t="str">
        <f t="shared" ref="AY152:AY161" si="774">+IF(AW152&lt;=$E152,"OK","NO OK")</f>
        <v>OK</v>
      </c>
      <c r="AZ152" s="159">
        <v>658649</v>
      </c>
      <c r="BA152" s="159">
        <f t="shared" ref="BA152:BA161" si="775">ROUND($D152*AZ152,0)</f>
        <v>32932450</v>
      </c>
      <c r="BB152" s="160" t="str">
        <f t="shared" ref="BB152:BB161" si="776">+IF(AZ152&lt;=$E152,"OK","NO OK")</f>
        <v>OK</v>
      </c>
    </row>
    <row r="153" spans="1:54" x14ac:dyDescent="0.2">
      <c r="A153" s="155">
        <v>24.02</v>
      </c>
      <c r="B153" s="162" t="s">
        <v>293</v>
      </c>
      <c r="C153" s="157" t="s">
        <v>185</v>
      </c>
      <c r="D153" s="178">
        <v>12</v>
      </c>
      <c r="E153" s="159">
        <v>285244</v>
      </c>
      <c r="F153" s="159">
        <f t="shared" si="744"/>
        <v>3422928</v>
      </c>
      <c r="G153" s="159">
        <v>282962</v>
      </c>
      <c r="H153" s="159">
        <f t="shared" si="745"/>
        <v>3395544</v>
      </c>
      <c r="I153" s="160" t="str">
        <f t="shared" si="746"/>
        <v>OK</v>
      </c>
      <c r="J153" s="159">
        <v>280467</v>
      </c>
      <c r="K153" s="159">
        <f t="shared" si="747"/>
        <v>3365604</v>
      </c>
      <c r="L153" s="160" t="str">
        <f t="shared" si="748"/>
        <v>OK</v>
      </c>
      <c r="M153" s="159">
        <v>285244</v>
      </c>
      <c r="N153" s="159">
        <f t="shared" si="749"/>
        <v>3422928</v>
      </c>
      <c r="O153" s="160" t="str">
        <f t="shared" si="750"/>
        <v>OK</v>
      </c>
      <c r="P153" s="159">
        <v>281465</v>
      </c>
      <c r="Q153" s="159">
        <f t="shared" si="751"/>
        <v>3377580</v>
      </c>
      <c r="R153" s="160" t="str">
        <f t="shared" si="752"/>
        <v>OK</v>
      </c>
      <c r="S153" s="159">
        <v>282021</v>
      </c>
      <c r="T153" s="159">
        <f t="shared" si="753"/>
        <v>3384252</v>
      </c>
      <c r="U153" s="160" t="str">
        <f t="shared" si="754"/>
        <v>OK</v>
      </c>
      <c r="V153" s="159">
        <v>282848</v>
      </c>
      <c r="W153" s="159">
        <f t="shared" si="755"/>
        <v>3394176</v>
      </c>
      <c r="X153" s="160" t="str">
        <f t="shared" si="756"/>
        <v>OK</v>
      </c>
      <c r="Y153" s="159">
        <v>285244</v>
      </c>
      <c r="Z153" s="159">
        <f t="shared" si="757"/>
        <v>3422928</v>
      </c>
      <c r="AA153" s="160" t="str">
        <f t="shared" si="758"/>
        <v>OK</v>
      </c>
      <c r="AB153" s="159">
        <v>282367</v>
      </c>
      <c r="AC153" s="159">
        <f t="shared" si="759"/>
        <v>3388404</v>
      </c>
      <c r="AD153" s="160" t="str">
        <f t="shared" si="760"/>
        <v>OK</v>
      </c>
      <c r="AE153" s="159">
        <v>275260</v>
      </c>
      <c r="AF153" s="159">
        <f t="shared" si="761"/>
        <v>3303120</v>
      </c>
      <c r="AG153" s="160" t="str">
        <f t="shared" si="762"/>
        <v>OK</v>
      </c>
      <c r="AH153" s="159">
        <v>282078</v>
      </c>
      <c r="AI153" s="159">
        <f t="shared" si="763"/>
        <v>3384936</v>
      </c>
      <c r="AJ153" s="160" t="str">
        <f t="shared" si="764"/>
        <v>OK</v>
      </c>
      <c r="AK153" s="159">
        <v>282677</v>
      </c>
      <c r="AL153" s="159">
        <f t="shared" si="765"/>
        <v>3392124</v>
      </c>
      <c r="AM153" s="160" t="str">
        <f t="shared" si="766"/>
        <v>OK</v>
      </c>
      <c r="AN153" s="159">
        <v>281477</v>
      </c>
      <c r="AO153" s="159">
        <f t="shared" si="767"/>
        <v>3377724</v>
      </c>
      <c r="AP153" s="160" t="str">
        <f t="shared" si="768"/>
        <v>OK</v>
      </c>
      <c r="AQ153" s="159">
        <v>283158</v>
      </c>
      <c r="AR153" s="159">
        <f t="shared" si="769"/>
        <v>3397896</v>
      </c>
      <c r="AS153" s="160" t="str">
        <f t="shared" si="770"/>
        <v>OK</v>
      </c>
      <c r="AT153" s="159">
        <v>283048</v>
      </c>
      <c r="AU153" s="159">
        <f t="shared" si="771"/>
        <v>3396576</v>
      </c>
      <c r="AV153" s="160" t="str">
        <f t="shared" si="772"/>
        <v>OK</v>
      </c>
      <c r="AW153" s="159">
        <v>280000</v>
      </c>
      <c r="AX153" s="159">
        <f t="shared" si="773"/>
        <v>3360000</v>
      </c>
      <c r="AY153" s="160" t="str">
        <f t="shared" si="774"/>
        <v>OK</v>
      </c>
      <c r="AZ153" s="159">
        <v>285244</v>
      </c>
      <c r="BA153" s="159">
        <f t="shared" si="775"/>
        <v>3422928</v>
      </c>
      <c r="BB153" s="160" t="str">
        <f t="shared" si="776"/>
        <v>OK</v>
      </c>
    </row>
    <row r="154" spans="1:54" x14ac:dyDescent="0.2">
      <c r="A154" s="155">
        <v>24.03</v>
      </c>
      <c r="B154" s="162" t="s">
        <v>294</v>
      </c>
      <c r="C154" s="157" t="s">
        <v>185</v>
      </c>
      <c r="D154" s="178">
        <v>6</v>
      </c>
      <c r="E154" s="159">
        <v>580649</v>
      </c>
      <c r="F154" s="159">
        <f t="shared" si="744"/>
        <v>3483894</v>
      </c>
      <c r="G154" s="159">
        <v>576004</v>
      </c>
      <c r="H154" s="159">
        <f t="shared" si="745"/>
        <v>3456024</v>
      </c>
      <c r="I154" s="160" t="str">
        <f t="shared" si="746"/>
        <v>OK</v>
      </c>
      <c r="J154" s="159">
        <v>570926</v>
      </c>
      <c r="K154" s="159">
        <f t="shared" si="747"/>
        <v>3425556</v>
      </c>
      <c r="L154" s="160" t="str">
        <f t="shared" si="748"/>
        <v>OK</v>
      </c>
      <c r="M154" s="159">
        <v>580649</v>
      </c>
      <c r="N154" s="159">
        <f t="shared" si="749"/>
        <v>3483894</v>
      </c>
      <c r="O154" s="160" t="str">
        <f t="shared" si="750"/>
        <v>OK</v>
      </c>
      <c r="P154" s="159">
        <v>572955</v>
      </c>
      <c r="Q154" s="159">
        <f t="shared" si="751"/>
        <v>3437730</v>
      </c>
      <c r="R154" s="160" t="str">
        <f t="shared" si="752"/>
        <v>OK</v>
      </c>
      <c r="S154" s="159">
        <v>574088</v>
      </c>
      <c r="T154" s="159">
        <f t="shared" si="753"/>
        <v>3444528</v>
      </c>
      <c r="U154" s="160" t="str">
        <f t="shared" si="754"/>
        <v>OK</v>
      </c>
      <c r="V154" s="159">
        <v>575772</v>
      </c>
      <c r="W154" s="159">
        <f t="shared" si="755"/>
        <v>3454632</v>
      </c>
      <c r="X154" s="160" t="str">
        <f t="shared" si="756"/>
        <v>OK</v>
      </c>
      <c r="Y154" s="159">
        <v>580649</v>
      </c>
      <c r="Z154" s="159">
        <f t="shared" si="757"/>
        <v>3483894</v>
      </c>
      <c r="AA154" s="160" t="str">
        <f t="shared" si="758"/>
        <v>OK</v>
      </c>
      <c r="AB154" s="159">
        <v>574792</v>
      </c>
      <c r="AC154" s="159">
        <f t="shared" si="759"/>
        <v>3448752</v>
      </c>
      <c r="AD154" s="160" t="str">
        <f t="shared" si="760"/>
        <v>OK</v>
      </c>
      <c r="AE154" s="159">
        <v>560326</v>
      </c>
      <c r="AF154" s="159">
        <f t="shared" si="761"/>
        <v>3361956</v>
      </c>
      <c r="AG154" s="160" t="str">
        <f t="shared" si="762"/>
        <v>OK</v>
      </c>
      <c r="AH154" s="159">
        <v>574204</v>
      </c>
      <c r="AI154" s="159">
        <f t="shared" si="763"/>
        <v>3445224</v>
      </c>
      <c r="AJ154" s="160" t="str">
        <f t="shared" si="764"/>
        <v>OK</v>
      </c>
      <c r="AK154" s="159">
        <v>575423</v>
      </c>
      <c r="AL154" s="159">
        <f t="shared" si="765"/>
        <v>3452538</v>
      </c>
      <c r="AM154" s="160" t="str">
        <f t="shared" si="766"/>
        <v>OK</v>
      </c>
      <c r="AN154" s="159">
        <v>572981</v>
      </c>
      <c r="AO154" s="159">
        <f t="shared" si="767"/>
        <v>3437886</v>
      </c>
      <c r="AP154" s="160" t="str">
        <f t="shared" si="768"/>
        <v>OK</v>
      </c>
      <c r="AQ154" s="159">
        <v>576403</v>
      </c>
      <c r="AR154" s="159">
        <f t="shared" si="769"/>
        <v>3458418</v>
      </c>
      <c r="AS154" s="160" t="str">
        <f t="shared" si="770"/>
        <v>OK</v>
      </c>
      <c r="AT154" s="159">
        <v>576178</v>
      </c>
      <c r="AU154" s="159">
        <f t="shared" si="771"/>
        <v>3457068</v>
      </c>
      <c r="AV154" s="160" t="str">
        <f t="shared" si="772"/>
        <v>OK</v>
      </c>
      <c r="AW154" s="159">
        <v>569040</v>
      </c>
      <c r="AX154" s="159">
        <f t="shared" si="773"/>
        <v>3414240</v>
      </c>
      <c r="AY154" s="160" t="str">
        <f t="shared" si="774"/>
        <v>OK</v>
      </c>
      <c r="AZ154" s="159">
        <v>580649</v>
      </c>
      <c r="BA154" s="159">
        <f t="shared" si="775"/>
        <v>3483894</v>
      </c>
      <c r="BB154" s="160" t="str">
        <f t="shared" si="776"/>
        <v>OK</v>
      </c>
    </row>
    <row r="155" spans="1:54" x14ac:dyDescent="0.2">
      <c r="A155" s="155">
        <v>24.04</v>
      </c>
      <c r="B155" s="162" t="s">
        <v>295</v>
      </c>
      <c r="C155" s="157" t="s">
        <v>185</v>
      </c>
      <c r="D155" s="178">
        <v>6</v>
      </c>
      <c r="E155" s="159">
        <v>177990</v>
      </c>
      <c r="F155" s="159">
        <f t="shared" si="744"/>
        <v>1067940</v>
      </c>
      <c r="G155" s="159">
        <v>176566</v>
      </c>
      <c r="H155" s="159">
        <f t="shared" si="745"/>
        <v>1059396</v>
      </c>
      <c r="I155" s="160" t="str">
        <f t="shared" si="746"/>
        <v>OK</v>
      </c>
      <c r="J155" s="159">
        <v>175009</v>
      </c>
      <c r="K155" s="159">
        <f t="shared" si="747"/>
        <v>1050054</v>
      </c>
      <c r="L155" s="160" t="str">
        <f t="shared" si="748"/>
        <v>OK</v>
      </c>
      <c r="M155" s="159">
        <v>177990</v>
      </c>
      <c r="N155" s="159">
        <f t="shared" si="749"/>
        <v>1067940</v>
      </c>
      <c r="O155" s="160" t="str">
        <f t="shared" si="750"/>
        <v>OK</v>
      </c>
      <c r="P155" s="159">
        <v>175632</v>
      </c>
      <c r="Q155" s="159">
        <f t="shared" si="751"/>
        <v>1053792</v>
      </c>
      <c r="R155" s="160" t="str">
        <f t="shared" si="752"/>
        <v>OK</v>
      </c>
      <c r="S155" s="159">
        <v>175979</v>
      </c>
      <c r="T155" s="159">
        <f t="shared" si="753"/>
        <v>1055874</v>
      </c>
      <c r="U155" s="160" t="str">
        <f t="shared" si="754"/>
        <v>OK</v>
      </c>
      <c r="V155" s="159">
        <v>176495</v>
      </c>
      <c r="W155" s="159">
        <f t="shared" si="755"/>
        <v>1058970</v>
      </c>
      <c r="X155" s="160" t="str">
        <f t="shared" si="756"/>
        <v>OK</v>
      </c>
      <c r="Y155" s="159">
        <v>177990</v>
      </c>
      <c r="Z155" s="159">
        <f t="shared" si="757"/>
        <v>1067940</v>
      </c>
      <c r="AA155" s="160" t="str">
        <f t="shared" si="758"/>
        <v>OK</v>
      </c>
      <c r="AB155" s="159">
        <v>176195</v>
      </c>
      <c r="AC155" s="159">
        <f t="shared" si="759"/>
        <v>1057170</v>
      </c>
      <c r="AD155" s="160" t="str">
        <f t="shared" si="760"/>
        <v>OK</v>
      </c>
      <c r="AE155" s="159">
        <v>171760</v>
      </c>
      <c r="AF155" s="159">
        <f t="shared" si="761"/>
        <v>1030560</v>
      </c>
      <c r="AG155" s="160" t="str">
        <f t="shared" si="762"/>
        <v>OK</v>
      </c>
      <c r="AH155" s="159">
        <v>176014</v>
      </c>
      <c r="AI155" s="159">
        <f t="shared" si="763"/>
        <v>1056084</v>
      </c>
      <c r="AJ155" s="160" t="str">
        <f t="shared" si="764"/>
        <v>OK</v>
      </c>
      <c r="AK155" s="159">
        <v>176388</v>
      </c>
      <c r="AL155" s="159">
        <f t="shared" si="765"/>
        <v>1058328</v>
      </c>
      <c r="AM155" s="160" t="str">
        <f t="shared" si="766"/>
        <v>OK</v>
      </c>
      <c r="AN155" s="159">
        <v>175639</v>
      </c>
      <c r="AO155" s="159">
        <f t="shared" si="767"/>
        <v>1053834</v>
      </c>
      <c r="AP155" s="160" t="str">
        <f t="shared" si="768"/>
        <v>OK</v>
      </c>
      <c r="AQ155" s="159">
        <v>176688</v>
      </c>
      <c r="AR155" s="159">
        <f t="shared" si="769"/>
        <v>1060128</v>
      </c>
      <c r="AS155" s="160" t="str">
        <f t="shared" si="770"/>
        <v>OK</v>
      </c>
      <c r="AT155" s="159">
        <v>176619</v>
      </c>
      <c r="AU155" s="159">
        <f t="shared" si="771"/>
        <v>1059714</v>
      </c>
      <c r="AV155" s="160" t="str">
        <f t="shared" si="772"/>
        <v>OK</v>
      </c>
      <c r="AW155" s="159">
        <v>174450</v>
      </c>
      <c r="AX155" s="159">
        <f t="shared" si="773"/>
        <v>1046700</v>
      </c>
      <c r="AY155" s="160" t="str">
        <f t="shared" si="774"/>
        <v>OK</v>
      </c>
      <c r="AZ155" s="159">
        <v>177990</v>
      </c>
      <c r="BA155" s="159">
        <f t="shared" si="775"/>
        <v>1067940</v>
      </c>
      <c r="BB155" s="160" t="str">
        <f t="shared" si="776"/>
        <v>OK</v>
      </c>
    </row>
    <row r="156" spans="1:54" ht="30" x14ac:dyDescent="0.2">
      <c r="A156" s="155">
        <v>24.05</v>
      </c>
      <c r="B156" s="162" t="s">
        <v>296</v>
      </c>
      <c r="C156" s="157" t="s">
        <v>170</v>
      </c>
      <c r="D156" s="178">
        <v>24</v>
      </c>
      <c r="E156" s="159">
        <v>184137</v>
      </c>
      <c r="F156" s="159">
        <f t="shared" si="744"/>
        <v>4419288</v>
      </c>
      <c r="G156" s="159">
        <v>182664</v>
      </c>
      <c r="H156" s="159">
        <f t="shared" si="745"/>
        <v>4383936</v>
      </c>
      <c r="I156" s="160" t="str">
        <f t="shared" si="746"/>
        <v>OK</v>
      </c>
      <c r="J156" s="159">
        <v>181053</v>
      </c>
      <c r="K156" s="159">
        <f t="shared" si="747"/>
        <v>4345272</v>
      </c>
      <c r="L156" s="160" t="str">
        <f t="shared" si="748"/>
        <v>OK</v>
      </c>
      <c r="M156" s="159">
        <v>184137</v>
      </c>
      <c r="N156" s="159">
        <f t="shared" si="749"/>
        <v>4419288</v>
      </c>
      <c r="O156" s="160" t="str">
        <f t="shared" si="750"/>
        <v>OK</v>
      </c>
      <c r="P156" s="159">
        <v>181697</v>
      </c>
      <c r="Q156" s="159">
        <f t="shared" si="751"/>
        <v>4360728</v>
      </c>
      <c r="R156" s="160" t="str">
        <f t="shared" si="752"/>
        <v>OK</v>
      </c>
      <c r="S156" s="159">
        <v>182056</v>
      </c>
      <c r="T156" s="159">
        <f t="shared" si="753"/>
        <v>4369344</v>
      </c>
      <c r="U156" s="160" t="str">
        <f t="shared" si="754"/>
        <v>OK</v>
      </c>
      <c r="V156" s="159">
        <v>182590</v>
      </c>
      <c r="W156" s="159">
        <f t="shared" si="755"/>
        <v>4382160</v>
      </c>
      <c r="X156" s="160" t="str">
        <f t="shared" si="756"/>
        <v>OK</v>
      </c>
      <c r="Y156" s="159">
        <v>184137</v>
      </c>
      <c r="Z156" s="159">
        <f t="shared" si="757"/>
        <v>4419288</v>
      </c>
      <c r="AA156" s="160" t="str">
        <f t="shared" si="758"/>
        <v>OK</v>
      </c>
      <c r="AB156" s="159">
        <v>182280</v>
      </c>
      <c r="AC156" s="159">
        <f t="shared" si="759"/>
        <v>4374720</v>
      </c>
      <c r="AD156" s="160" t="str">
        <f t="shared" si="760"/>
        <v>OK</v>
      </c>
      <c r="AE156" s="159">
        <v>177692</v>
      </c>
      <c r="AF156" s="159">
        <f t="shared" si="761"/>
        <v>4264608</v>
      </c>
      <c r="AG156" s="160" t="str">
        <f t="shared" si="762"/>
        <v>OK</v>
      </c>
      <c r="AH156" s="159">
        <v>182093</v>
      </c>
      <c r="AI156" s="159">
        <f t="shared" si="763"/>
        <v>4370232</v>
      </c>
      <c r="AJ156" s="160" t="str">
        <f t="shared" si="764"/>
        <v>OK</v>
      </c>
      <c r="AK156" s="159">
        <v>182480</v>
      </c>
      <c r="AL156" s="159">
        <f t="shared" si="765"/>
        <v>4379520</v>
      </c>
      <c r="AM156" s="160" t="str">
        <f t="shared" si="766"/>
        <v>OK</v>
      </c>
      <c r="AN156" s="159">
        <v>181705</v>
      </c>
      <c r="AO156" s="159">
        <f t="shared" si="767"/>
        <v>4360920</v>
      </c>
      <c r="AP156" s="160" t="str">
        <f t="shared" si="768"/>
        <v>OK</v>
      </c>
      <c r="AQ156" s="159">
        <v>182790</v>
      </c>
      <c r="AR156" s="159">
        <f t="shared" si="769"/>
        <v>4386960</v>
      </c>
      <c r="AS156" s="160" t="str">
        <f t="shared" si="770"/>
        <v>OK</v>
      </c>
      <c r="AT156" s="159">
        <v>182719</v>
      </c>
      <c r="AU156" s="159">
        <f t="shared" si="771"/>
        <v>4385256</v>
      </c>
      <c r="AV156" s="160" t="str">
        <f t="shared" si="772"/>
        <v>OK</v>
      </c>
      <c r="AW156" s="159">
        <v>180450</v>
      </c>
      <c r="AX156" s="159">
        <f t="shared" si="773"/>
        <v>4330800</v>
      </c>
      <c r="AY156" s="160" t="str">
        <f t="shared" si="774"/>
        <v>OK</v>
      </c>
      <c r="AZ156" s="159">
        <v>184137</v>
      </c>
      <c r="BA156" s="159">
        <f t="shared" si="775"/>
        <v>4419288</v>
      </c>
      <c r="BB156" s="160" t="str">
        <f t="shared" si="776"/>
        <v>OK</v>
      </c>
    </row>
    <row r="157" spans="1:54" ht="30" x14ac:dyDescent="0.2">
      <c r="A157" s="155">
        <v>24.06</v>
      </c>
      <c r="B157" s="162" t="s">
        <v>297</v>
      </c>
      <c r="C157" s="157" t="s">
        <v>185</v>
      </c>
      <c r="D157" s="178">
        <v>48</v>
      </c>
      <c r="E157" s="159">
        <v>168973</v>
      </c>
      <c r="F157" s="159">
        <f t="shared" si="744"/>
        <v>8110704</v>
      </c>
      <c r="G157" s="159">
        <v>167621</v>
      </c>
      <c r="H157" s="159">
        <f t="shared" si="745"/>
        <v>8045808</v>
      </c>
      <c r="I157" s="160" t="str">
        <f t="shared" si="746"/>
        <v>OK</v>
      </c>
      <c r="J157" s="159">
        <v>166143</v>
      </c>
      <c r="K157" s="159">
        <f t="shared" si="747"/>
        <v>7974864</v>
      </c>
      <c r="L157" s="160" t="str">
        <f t="shared" si="748"/>
        <v>OK</v>
      </c>
      <c r="M157" s="159">
        <v>168973</v>
      </c>
      <c r="N157" s="159">
        <f t="shared" si="749"/>
        <v>8110704</v>
      </c>
      <c r="O157" s="160" t="str">
        <f t="shared" si="750"/>
        <v>OK</v>
      </c>
      <c r="P157" s="159">
        <v>166734</v>
      </c>
      <c r="Q157" s="159">
        <f t="shared" si="751"/>
        <v>8003232</v>
      </c>
      <c r="R157" s="160" t="str">
        <f t="shared" si="752"/>
        <v>OK</v>
      </c>
      <c r="S157" s="159">
        <v>167064</v>
      </c>
      <c r="T157" s="159">
        <f t="shared" si="753"/>
        <v>8019072</v>
      </c>
      <c r="U157" s="160" t="str">
        <f t="shared" si="754"/>
        <v>OK</v>
      </c>
      <c r="V157" s="159">
        <v>167554</v>
      </c>
      <c r="W157" s="159">
        <f t="shared" si="755"/>
        <v>8042592</v>
      </c>
      <c r="X157" s="160" t="str">
        <f t="shared" si="756"/>
        <v>OK</v>
      </c>
      <c r="Y157" s="159">
        <v>168973</v>
      </c>
      <c r="Z157" s="159">
        <f t="shared" si="757"/>
        <v>8110704</v>
      </c>
      <c r="AA157" s="160" t="str">
        <f t="shared" si="758"/>
        <v>OK</v>
      </c>
      <c r="AB157" s="159">
        <v>167269</v>
      </c>
      <c r="AC157" s="159">
        <f t="shared" si="759"/>
        <v>8028912</v>
      </c>
      <c r="AD157" s="160" t="str">
        <f t="shared" si="760"/>
        <v>OK</v>
      </c>
      <c r="AE157" s="159">
        <v>163059</v>
      </c>
      <c r="AF157" s="159">
        <f t="shared" si="761"/>
        <v>7826832</v>
      </c>
      <c r="AG157" s="160" t="str">
        <f t="shared" si="762"/>
        <v>OK</v>
      </c>
      <c r="AH157" s="159">
        <v>167097</v>
      </c>
      <c r="AI157" s="159">
        <f t="shared" si="763"/>
        <v>8020656</v>
      </c>
      <c r="AJ157" s="160" t="str">
        <f t="shared" si="764"/>
        <v>OK</v>
      </c>
      <c r="AK157" s="159">
        <v>167452</v>
      </c>
      <c r="AL157" s="159">
        <f t="shared" si="765"/>
        <v>8037696</v>
      </c>
      <c r="AM157" s="160" t="str">
        <f t="shared" si="766"/>
        <v>OK</v>
      </c>
      <c r="AN157" s="159">
        <v>166742</v>
      </c>
      <c r="AO157" s="159">
        <f t="shared" si="767"/>
        <v>8003616</v>
      </c>
      <c r="AP157" s="160" t="str">
        <f t="shared" si="768"/>
        <v>OK</v>
      </c>
      <c r="AQ157" s="159">
        <v>167737</v>
      </c>
      <c r="AR157" s="159">
        <f t="shared" si="769"/>
        <v>8051376</v>
      </c>
      <c r="AS157" s="160" t="str">
        <f t="shared" si="770"/>
        <v>OK</v>
      </c>
      <c r="AT157" s="159">
        <v>167672</v>
      </c>
      <c r="AU157" s="159">
        <f t="shared" si="771"/>
        <v>8048256</v>
      </c>
      <c r="AV157" s="160" t="str">
        <f t="shared" si="772"/>
        <v>OK</v>
      </c>
      <c r="AW157" s="159">
        <v>166000</v>
      </c>
      <c r="AX157" s="159">
        <f t="shared" si="773"/>
        <v>7968000</v>
      </c>
      <c r="AY157" s="160" t="str">
        <f t="shared" si="774"/>
        <v>OK</v>
      </c>
      <c r="AZ157" s="159">
        <v>168973</v>
      </c>
      <c r="BA157" s="159">
        <f t="shared" si="775"/>
        <v>8110704</v>
      </c>
      <c r="BB157" s="160" t="str">
        <f t="shared" si="776"/>
        <v>OK</v>
      </c>
    </row>
    <row r="158" spans="1:54" ht="30" x14ac:dyDescent="0.2">
      <c r="A158" s="155">
        <v>24.07</v>
      </c>
      <c r="B158" s="162" t="s">
        <v>298</v>
      </c>
      <c r="C158" s="157" t="s">
        <v>185</v>
      </c>
      <c r="D158" s="178">
        <v>2</v>
      </c>
      <c r="E158" s="159">
        <v>157573</v>
      </c>
      <c r="F158" s="159">
        <f t="shared" si="744"/>
        <v>315146</v>
      </c>
      <c r="G158" s="159">
        <v>156312</v>
      </c>
      <c r="H158" s="159">
        <f t="shared" si="745"/>
        <v>312624</v>
      </c>
      <c r="I158" s="160" t="str">
        <f t="shared" si="746"/>
        <v>OK</v>
      </c>
      <c r="J158" s="159">
        <v>154934</v>
      </c>
      <c r="K158" s="159">
        <f t="shared" si="747"/>
        <v>309868</v>
      </c>
      <c r="L158" s="160" t="str">
        <f t="shared" si="748"/>
        <v>OK</v>
      </c>
      <c r="M158" s="159">
        <v>157573</v>
      </c>
      <c r="N158" s="159">
        <f t="shared" si="749"/>
        <v>315146</v>
      </c>
      <c r="O158" s="160" t="str">
        <f t="shared" si="750"/>
        <v>OK</v>
      </c>
      <c r="P158" s="159">
        <v>155485</v>
      </c>
      <c r="Q158" s="159">
        <f t="shared" si="751"/>
        <v>310970</v>
      </c>
      <c r="R158" s="160" t="str">
        <f t="shared" si="752"/>
        <v>OK</v>
      </c>
      <c r="S158" s="159">
        <v>155792</v>
      </c>
      <c r="T158" s="159">
        <f t="shared" si="753"/>
        <v>311584</v>
      </c>
      <c r="U158" s="160" t="str">
        <f t="shared" si="754"/>
        <v>OK</v>
      </c>
      <c r="V158" s="159">
        <v>156249</v>
      </c>
      <c r="W158" s="159">
        <f t="shared" si="755"/>
        <v>312498</v>
      </c>
      <c r="X158" s="160" t="str">
        <f t="shared" si="756"/>
        <v>OK</v>
      </c>
      <c r="Y158" s="159">
        <v>157573</v>
      </c>
      <c r="Z158" s="159">
        <f t="shared" si="757"/>
        <v>315146</v>
      </c>
      <c r="AA158" s="160" t="str">
        <f t="shared" si="758"/>
        <v>OK</v>
      </c>
      <c r="AB158" s="159">
        <v>155984</v>
      </c>
      <c r="AC158" s="159">
        <f t="shared" si="759"/>
        <v>311968</v>
      </c>
      <c r="AD158" s="160" t="str">
        <f t="shared" si="760"/>
        <v>OK</v>
      </c>
      <c r="AE158" s="159">
        <v>152058</v>
      </c>
      <c r="AF158" s="159">
        <f t="shared" si="761"/>
        <v>304116</v>
      </c>
      <c r="AG158" s="160" t="str">
        <f t="shared" si="762"/>
        <v>OK</v>
      </c>
      <c r="AH158" s="159">
        <v>155824</v>
      </c>
      <c r="AI158" s="159">
        <f t="shared" si="763"/>
        <v>311648</v>
      </c>
      <c r="AJ158" s="160" t="str">
        <f t="shared" si="764"/>
        <v>OK</v>
      </c>
      <c r="AK158" s="159">
        <v>156155</v>
      </c>
      <c r="AL158" s="159">
        <f t="shared" si="765"/>
        <v>312310</v>
      </c>
      <c r="AM158" s="160" t="str">
        <f t="shared" si="766"/>
        <v>OK</v>
      </c>
      <c r="AN158" s="159">
        <v>155492</v>
      </c>
      <c r="AO158" s="159">
        <f t="shared" si="767"/>
        <v>310984</v>
      </c>
      <c r="AP158" s="160" t="str">
        <f t="shared" si="768"/>
        <v>OK</v>
      </c>
      <c r="AQ158" s="159">
        <v>156421</v>
      </c>
      <c r="AR158" s="159">
        <f t="shared" si="769"/>
        <v>312842</v>
      </c>
      <c r="AS158" s="160" t="str">
        <f t="shared" si="770"/>
        <v>OK</v>
      </c>
      <c r="AT158" s="159">
        <v>156360</v>
      </c>
      <c r="AU158" s="159">
        <f t="shared" si="771"/>
        <v>312720</v>
      </c>
      <c r="AV158" s="160" t="str">
        <f t="shared" si="772"/>
        <v>OK</v>
      </c>
      <c r="AW158" s="159">
        <v>154450</v>
      </c>
      <c r="AX158" s="159">
        <f t="shared" si="773"/>
        <v>308900</v>
      </c>
      <c r="AY158" s="160" t="str">
        <f t="shared" si="774"/>
        <v>OK</v>
      </c>
      <c r="AZ158" s="159">
        <v>157573</v>
      </c>
      <c r="BA158" s="159">
        <f t="shared" si="775"/>
        <v>315146</v>
      </c>
      <c r="BB158" s="160" t="str">
        <f t="shared" si="776"/>
        <v>OK</v>
      </c>
    </row>
    <row r="159" spans="1:54" ht="30" x14ac:dyDescent="0.2">
      <c r="A159" s="155">
        <v>24.08</v>
      </c>
      <c r="B159" s="162" t="s">
        <v>299</v>
      </c>
      <c r="C159" s="157" t="s">
        <v>185</v>
      </c>
      <c r="D159" s="178">
        <v>6</v>
      </c>
      <c r="E159" s="159">
        <v>157573</v>
      </c>
      <c r="F159" s="159">
        <f t="shared" si="744"/>
        <v>945438</v>
      </c>
      <c r="G159" s="159">
        <v>156312</v>
      </c>
      <c r="H159" s="159">
        <f t="shared" si="745"/>
        <v>937872</v>
      </c>
      <c r="I159" s="160" t="str">
        <f t="shared" si="746"/>
        <v>OK</v>
      </c>
      <c r="J159" s="159">
        <v>154934</v>
      </c>
      <c r="K159" s="159">
        <f t="shared" si="747"/>
        <v>929604</v>
      </c>
      <c r="L159" s="160" t="str">
        <f t="shared" si="748"/>
        <v>OK</v>
      </c>
      <c r="M159" s="159">
        <v>157573</v>
      </c>
      <c r="N159" s="159">
        <f t="shared" si="749"/>
        <v>945438</v>
      </c>
      <c r="O159" s="160" t="str">
        <f t="shared" si="750"/>
        <v>OK</v>
      </c>
      <c r="P159" s="159">
        <v>155485</v>
      </c>
      <c r="Q159" s="159">
        <f t="shared" si="751"/>
        <v>932910</v>
      </c>
      <c r="R159" s="160" t="str">
        <f t="shared" si="752"/>
        <v>OK</v>
      </c>
      <c r="S159" s="159">
        <v>155792</v>
      </c>
      <c r="T159" s="159">
        <f t="shared" si="753"/>
        <v>934752</v>
      </c>
      <c r="U159" s="160" t="str">
        <f t="shared" si="754"/>
        <v>OK</v>
      </c>
      <c r="V159" s="159">
        <v>156249</v>
      </c>
      <c r="W159" s="159">
        <f t="shared" si="755"/>
        <v>937494</v>
      </c>
      <c r="X159" s="160" t="str">
        <f t="shared" si="756"/>
        <v>OK</v>
      </c>
      <c r="Y159" s="159">
        <v>157573</v>
      </c>
      <c r="Z159" s="159">
        <f t="shared" si="757"/>
        <v>945438</v>
      </c>
      <c r="AA159" s="160" t="str">
        <f t="shared" si="758"/>
        <v>OK</v>
      </c>
      <c r="AB159" s="159">
        <v>155984</v>
      </c>
      <c r="AC159" s="159">
        <f t="shared" si="759"/>
        <v>935904</v>
      </c>
      <c r="AD159" s="160" t="str">
        <f t="shared" si="760"/>
        <v>OK</v>
      </c>
      <c r="AE159" s="159">
        <v>152058</v>
      </c>
      <c r="AF159" s="159">
        <f t="shared" si="761"/>
        <v>912348</v>
      </c>
      <c r="AG159" s="160" t="str">
        <f t="shared" si="762"/>
        <v>OK</v>
      </c>
      <c r="AH159" s="159">
        <v>155824</v>
      </c>
      <c r="AI159" s="159">
        <f t="shared" si="763"/>
        <v>934944</v>
      </c>
      <c r="AJ159" s="160" t="str">
        <f t="shared" si="764"/>
        <v>OK</v>
      </c>
      <c r="AK159" s="159">
        <v>156155</v>
      </c>
      <c r="AL159" s="159">
        <f t="shared" si="765"/>
        <v>936930</v>
      </c>
      <c r="AM159" s="160" t="str">
        <f t="shared" si="766"/>
        <v>OK</v>
      </c>
      <c r="AN159" s="159">
        <v>155492</v>
      </c>
      <c r="AO159" s="159">
        <f t="shared" si="767"/>
        <v>932952</v>
      </c>
      <c r="AP159" s="160" t="str">
        <f t="shared" si="768"/>
        <v>OK</v>
      </c>
      <c r="AQ159" s="159">
        <v>156421</v>
      </c>
      <c r="AR159" s="159">
        <f t="shared" si="769"/>
        <v>938526</v>
      </c>
      <c r="AS159" s="160" t="str">
        <f t="shared" si="770"/>
        <v>OK</v>
      </c>
      <c r="AT159" s="159">
        <v>156360</v>
      </c>
      <c r="AU159" s="159">
        <f t="shared" si="771"/>
        <v>938160</v>
      </c>
      <c r="AV159" s="160" t="str">
        <f t="shared" si="772"/>
        <v>OK</v>
      </c>
      <c r="AW159" s="159">
        <v>154450</v>
      </c>
      <c r="AX159" s="159">
        <f t="shared" si="773"/>
        <v>926700</v>
      </c>
      <c r="AY159" s="160" t="str">
        <f t="shared" si="774"/>
        <v>OK</v>
      </c>
      <c r="AZ159" s="159">
        <v>157573</v>
      </c>
      <c r="BA159" s="159">
        <f t="shared" si="775"/>
        <v>945438</v>
      </c>
      <c r="BB159" s="160" t="str">
        <f t="shared" si="776"/>
        <v>OK</v>
      </c>
    </row>
    <row r="160" spans="1:54" x14ac:dyDescent="0.2">
      <c r="A160" s="155">
        <v>24.09</v>
      </c>
      <c r="B160" s="162" t="s">
        <v>300</v>
      </c>
      <c r="C160" s="157" t="s">
        <v>185</v>
      </c>
      <c r="D160" s="178">
        <v>56</v>
      </c>
      <c r="E160" s="159">
        <v>111210</v>
      </c>
      <c r="F160" s="159">
        <f t="shared" si="744"/>
        <v>6227760</v>
      </c>
      <c r="G160" s="159">
        <v>110320</v>
      </c>
      <c r="H160" s="159">
        <f t="shared" si="745"/>
        <v>6177920</v>
      </c>
      <c r="I160" s="160" t="str">
        <f t="shared" si="746"/>
        <v>OK</v>
      </c>
      <c r="J160" s="159">
        <v>109348</v>
      </c>
      <c r="K160" s="159">
        <f t="shared" si="747"/>
        <v>6123488</v>
      </c>
      <c r="L160" s="160" t="str">
        <f t="shared" si="748"/>
        <v>OK</v>
      </c>
      <c r="M160" s="159">
        <v>111210</v>
      </c>
      <c r="N160" s="159">
        <f t="shared" si="749"/>
        <v>6227760</v>
      </c>
      <c r="O160" s="160" t="str">
        <f t="shared" si="750"/>
        <v>OK</v>
      </c>
      <c r="P160" s="159">
        <v>109736</v>
      </c>
      <c r="Q160" s="159">
        <f t="shared" si="751"/>
        <v>6145216</v>
      </c>
      <c r="R160" s="160" t="str">
        <f t="shared" si="752"/>
        <v>OK</v>
      </c>
      <c r="S160" s="159">
        <v>109953</v>
      </c>
      <c r="T160" s="159">
        <f t="shared" si="753"/>
        <v>6157368</v>
      </c>
      <c r="U160" s="160" t="str">
        <f t="shared" si="754"/>
        <v>OK</v>
      </c>
      <c r="V160" s="159">
        <v>110276</v>
      </c>
      <c r="W160" s="159">
        <f t="shared" si="755"/>
        <v>6175456</v>
      </c>
      <c r="X160" s="160" t="str">
        <f t="shared" si="756"/>
        <v>OK</v>
      </c>
      <c r="Y160" s="159">
        <v>111210</v>
      </c>
      <c r="Z160" s="159">
        <f t="shared" si="757"/>
        <v>6227760</v>
      </c>
      <c r="AA160" s="160" t="str">
        <f t="shared" si="758"/>
        <v>OK</v>
      </c>
      <c r="AB160" s="159">
        <v>110088</v>
      </c>
      <c r="AC160" s="159">
        <f t="shared" si="759"/>
        <v>6164928</v>
      </c>
      <c r="AD160" s="160" t="str">
        <f t="shared" si="760"/>
        <v>OK</v>
      </c>
      <c r="AE160" s="159">
        <v>107318</v>
      </c>
      <c r="AF160" s="159">
        <f t="shared" si="761"/>
        <v>6009808</v>
      </c>
      <c r="AG160" s="160" t="str">
        <f t="shared" si="762"/>
        <v>OK</v>
      </c>
      <c r="AH160" s="159">
        <v>109976</v>
      </c>
      <c r="AI160" s="159">
        <f t="shared" si="763"/>
        <v>6158656</v>
      </c>
      <c r="AJ160" s="160" t="str">
        <f t="shared" si="764"/>
        <v>OK</v>
      </c>
      <c r="AK160" s="159">
        <v>110209</v>
      </c>
      <c r="AL160" s="159">
        <f t="shared" si="765"/>
        <v>6171704</v>
      </c>
      <c r="AM160" s="160" t="str">
        <f t="shared" si="766"/>
        <v>OK</v>
      </c>
      <c r="AN160" s="159">
        <v>109741</v>
      </c>
      <c r="AO160" s="159">
        <f t="shared" si="767"/>
        <v>6145496</v>
      </c>
      <c r="AP160" s="160" t="str">
        <f t="shared" si="768"/>
        <v>OK</v>
      </c>
      <c r="AQ160" s="159">
        <v>110397</v>
      </c>
      <c r="AR160" s="159">
        <f t="shared" si="769"/>
        <v>6182232</v>
      </c>
      <c r="AS160" s="160" t="str">
        <f t="shared" si="770"/>
        <v>OK</v>
      </c>
      <c r="AT160" s="159">
        <v>110354</v>
      </c>
      <c r="AU160" s="159">
        <f t="shared" si="771"/>
        <v>6179824</v>
      </c>
      <c r="AV160" s="160" t="str">
        <f t="shared" si="772"/>
        <v>OK</v>
      </c>
      <c r="AW160" s="159">
        <v>109000</v>
      </c>
      <c r="AX160" s="159">
        <f t="shared" si="773"/>
        <v>6104000</v>
      </c>
      <c r="AY160" s="160" t="str">
        <f t="shared" si="774"/>
        <v>OK</v>
      </c>
      <c r="AZ160" s="159">
        <v>111210</v>
      </c>
      <c r="BA160" s="159">
        <f t="shared" si="775"/>
        <v>6227760</v>
      </c>
      <c r="BB160" s="160" t="str">
        <f t="shared" si="776"/>
        <v>OK</v>
      </c>
    </row>
    <row r="161" spans="1:54" x14ac:dyDescent="0.2">
      <c r="A161" s="175" t="s">
        <v>301</v>
      </c>
      <c r="B161" s="162" t="s">
        <v>302</v>
      </c>
      <c r="C161" s="157" t="s">
        <v>168</v>
      </c>
      <c r="D161" s="178">
        <v>48</v>
      </c>
      <c r="E161" s="159">
        <v>60000</v>
      </c>
      <c r="F161" s="159">
        <f t="shared" si="744"/>
        <v>2880000</v>
      </c>
      <c r="G161" s="159">
        <v>59520</v>
      </c>
      <c r="H161" s="159">
        <f t="shared" si="745"/>
        <v>2856960</v>
      </c>
      <c r="I161" s="160" t="str">
        <f t="shared" si="746"/>
        <v>OK</v>
      </c>
      <c r="J161" s="159">
        <v>58995</v>
      </c>
      <c r="K161" s="159">
        <f t="shared" si="747"/>
        <v>2831760</v>
      </c>
      <c r="L161" s="160" t="str">
        <f t="shared" si="748"/>
        <v>OK</v>
      </c>
      <c r="M161" s="159">
        <v>60000</v>
      </c>
      <c r="N161" s="159">
        <f t="shared" si="749"/>
        <v>2880000</v>
      </c>
      <c r="O161" s="160" t="str">
        <f t="shared" si="750"/>
        <v>OK</v>
      </c>
      <c r="P161" s="159">
        <v>59205</v>
      </c>
      <c r="Q161" s="159">
        <f t="shared" si="751"/>
        <v>2841840</v>
      </c>
      <c r="R161" s="160" t="str">
        <f t="shared" si="752"/>
        <v>OK</v>
      </c>
      <c r="S161" s="159">
        <v>59322</v>
      </c>
      <c r="T161" s="159">
        <f t="shared" si="753"/>
        <v>2847456</v>
      </c>
      <c r="U161" s="160" t="str">
        <f t="shared" si="754"/>
        <v>OK</v>
      </c>
      <c r="V161" s="159">
        <v>59496</v>
      </c>
      <c r="W161" s="159">
        <f t="shared" si="755"/>
        <v>2855808</v>
      </c>
      <c r="X161" s="160" t="str">
        <f t="shared" si="756"/>
        <v>OK</v>
      </c>
      <c r="Y161" s="159">
        <v>60000</v>
      </c>
      <c r="Z161" s="159">
        <f t="shared" si="757"/>
        <v>2880000</v>
      </c>
      <c r="AA161" s="160" t="str">
        <f t="shared" si="758"/>
        <v>OK</v>
      </c>
      <c r="AB161" s="159">
        <v>59395</v>
      </c>
      <c r="AC161" s="159">
        <f t="shared" si="759"/>
        <v>2850960</v>
      </c>
      <c r="AD161" s="160" t="str">
        <f t="shared" si="760"/>
        <v>OK</v>
      </c>
      <c r="AE161" s="159">
        <v>57900</v>
      </c>
      <c r="AF161" s="159">
        <f t="shared" si="761"/>
        <v>2779200</v>
      </c>
      <c r="AG161" s="160" t="str">
        <f t="shared" si="762"/>
        <v>OK</v>
      </c>
      <c r="AH161" s="159">
        <v>59334</v>
      </c>
      <c r="AI161" s="159">
        <f t="shared" si="763"/>
        <v>2848032</v>
      </c>
      <c r="AJ161" s="160" t="str">
        <f t="shared" si="764"/>
        <v>OK</v>
      </c>
      <c r="AK161" s="159">
        <v>59460</v>
      </c>
      <c r="AL161" s="159">
        <f t="shared" si="765"/>
        <v>2854080</v>
      </c>
      <c r="AM161" s="160" t="str">
        <f t="shared" si="766"/>
        <v>OK</v>
      </c>
      <c r="AN161" s="159">
        <v>59208</v>
      </c>
      <c r="AO161" s="159">
        <f t="shared" si="767"/>
        <v>2841984</v>
      </c>
      <c r="AP161" s="160" t="str">
        <f t="shared" si="768"/>
        <v>OK</v>
      </c>
      <c r="AQ161" s="159">
        <v>59561</v>
      </c>
      <c r="AR161" s="159">
        <f t="shared" si="769"/>
        <v>2858928</v>
      </c>
      <c r="AS161" s="160" t="str">
        <f t="shared" si="770"/>
        <v>OK</v>
      </c>
      <c r="AT161" s="159">
        <v>59538</v>
      </c>
      <c r="AU161" s="159">
        <f t="shared" si="771"/>
        <v>2857824</v>
      </c>
      <c r="AV161" s="160" t="str">
        <f t="shared" si="772"/>
        <v>OK</v>
      </c>
      <c r="AW161" s="159">
        <v>58800</v>
      </c>
      <c r="AX161" s="159">
        <f t="shared" si="773"/>
        <v>2822400</v>
      </c>
      <c r="AY161" s="160" t="str">
        <f t="shared" si="774"/>
        <v>OK</v>
      </c>
      <c r="AZ161" s="159">
        <v>60000</v>
      </c>
      <c r="BA161" s="159">
        <f t="shared" si="775"/>
        <v>2880000</v>
      </c>
      <c r="BB161" s="160" t="str">
        <f t="shared" si="776"/>
        <v>OK</v>
      </c>
    </row>
    <row r="162" spans="1:54" x14ac:dyDescent="0.2">
      <c r="A162" s="155"/>
      <c r="B162" s="164" t="s">
        <v>176</v>
      </c>
      <c r="C162" s="157"/>
      <c r="D162" s="165"/>
      <c r="E162" s="166"/>
      <c r="F162" s="167">
        <f>SUM(F152:F161)</f>
        <v>63805548</v>
      </c>
      <c r="G162" s="166"/>
      <c r="H162" s="167">
        <f>SUM(H152:H161)</f>
        <v>63295084</v>
      </c>
      <c r="I162" s="166"/>
      <c r="J162" s="166"/>
      <c r="K162" s="167">
        <f>SUM(K152:K161)</f>
        <v>62737020</v>
      </c>
      <c r="L162" s="166"/>
      <c r="M162" s="166"/>
      <c r="N162" s="167">
        <f>SUM(N152:N161)</f>
        <v>63805548</v>
      </c>
      <c r="O162" s="166"/>
      <c r="P162" s="166">
        <v>0</v>
      </c>
      <c r="Q162" s="167">
        <f>SUM(Q152:Q161)</f>
        <v>62960098</v>
      </c>
      <c r="R162" s="166"/>
      <c r="S162" s="166">
        <v>0</v>
      </c>
      <c r="T162" s="167">
        <f>SUM(T152:T161)</f>
        <v>63084530</v>
      </c>
      <c r="U162" s="166"/>
      <c r="V162" s="166"/>
      <c r="W162" s="167">
        <f>SUM(W152:W161)</f>
        <v>63269586</v>
      </c>
      <c r="X162" s="166"/>
      <c r="Y162" s="166"/>
      <c r="Z162" s="167">
        <f>SUM(Z152:Z161)</f>
        <v>63805548</v>
      </c>
      <c r="AA162" s="166"/>
      <c r="AB162" s="166"/>
      <c r="AC162" s="167">
        <f>SUM(AC152:AC161)</f>
        <v>63161968</v>
      </c>
      <c r="AD162" s="166"/>
      <c r="AE162" s="166"/>
      <c r="AF162" s="167">
        <f>SUM(AF152:AF161)</f>
        <v>61572348</v>
      </c>
      <c r="AG162" s="166"/>
      <c r="AH162" s="166"/>
      <c r="AI162" s="167">
        <f>SUM(AI152:AI161)</f>
        <v>63097312</v>
      </c>
      <c r="AJ162" s="166"/>
      <c r="AK162" s="166">
        <v>0</v>
      </c>
      <c r="AL162" s="167">
        <f>SUM(AL152:AL161)</f>
        <v>63231280</v>
      </c>
      <c r="AM162" s="166"/>
      <c r="AN162" s="166"/>
      <c r="AO162" s="167">
        <f>SUM(AO152:AO161)</f>
        <v>62962946</v>
      </c>
      <c r="AP162" s="166"/>
      <c r="AQ162" s="166">
        <v>0</v>
      </c>
      <c r="AR162" s="167">
        <f>SUM(AR152:AR161)</f>
        <v>63338906</v>
      </c>
      <c r="AS162" s="166"/>
      <c r="AT162" s="166"/>
      <c r="AU162" s="167">
        <f>SUM(AU152:AU161)</f>
        <v>63314248</v>
      </c>
      <c r="AV162" s="166"/>
      <c r="AW162" s="166"/>
      <c r="AX162" s="167">
        <f>SUM(AX152:AX161)</f>
        <v>62556740</v>
      </c>
      <c r="AY162" s="166"/>
      <c r="AZ162" s="166"/>
      <c r="BA162" s="167">
        <f>SUM(BA152:BA161)</f>
        <v>63805548</v>
      </c>
      <c r="BB162" s="166"/>
    </row>
    <row r="163" spans="1:54" s="148" customFormat="1" x14ac:dyDescent="0.2">
      <c r="A163" s="169">
        <v>25</v>
      </c>
      <c r="B163" s="170" t="s">
        <v>303</v>
      </c>
      <c r="C163" s="171"/>
      <c r="D163" s="172"/>
      <c r="E163" s="172"/>
      <c r="F163" s="172"/>
      <c r="G163" s="172"/>
      <c r="H163" s="172"/>
      <c r="I163" s="172"/>
      <c r="J163" s="172"/>
      <c r="K163" s="172"/>
      <c r="L163" s="172"/>
      <c r="M163" s="172"/>
      <c r="N163" s="172"/>
      <c r="O163" s="172"/>
      <c r="P163" s="172">
        <v>0</v>
      </c>
      <c r="Q163" s="172"/>
      <c r="R163" s="172"/>
      <c r="S163" s="172">
        <v>0</v>
      </c>
      <c r="T163" s="172"/>
      <c r="U163" s="172"/>
      <c r="V163" s="172"/>
      <c r="W163" s="172"/>
      <c r="X163" s="172"/>
      <c r="Y163" s="172"/>
      <c r="Z163" s="172"/>
      <c r="AA163" s="172"/>
      <c r="AB163" s="172"/>
      <c r="AC163" s="172"/>
      <c r="AD163" s="172"/>
      <c r="AE163" s="172"/>
      <c r="AF163" s="172"/>
      <c r="AG163" s="172"/>
      <c r="AH163" s="172"/>
      <c r="AI163" s="172"/>
      <c r="AJ163" s="172"/>
      <c r="AK163" s="172">
        <v>0</v>
      </c>
      <c r="AL163" s="172"/>
      <c r="AM163" s="172"/>
      <c r="AN163" s="172"/>
      <c r="AO163" s="172"/>
      <c r="AP163" s="172"/>
      <c r="AQ163" s="172">
        <v>0</v>
      </c>
      <c r="AR163" s="172"/>
      <c r="AS163" s="172"/>
      <c r="AT163" s="172"/>
      <c r="AU163" s="172"/>
      <c r="AV163" s="172"/>
      <c r="AW163" s="172"/>
      <c r="AX163" s="172"/>
      <c r="AY163" s="172"/>
      <c r="AZ163" s="172"/>
      <c r="BA163" s="172"/>
      <c r="BB163" s="172"/>
    </row>
    <row r="164" spans="1:54" ht="30" x14ac:dyDescent="0.2">
      <c r="A164" s="155">
        <v>25.01</v>
      </c>
      <c r="B164" s="162" t="s">
        <v>304</v>
      </c>
      <c r="C164" s="157" t="s">
        <v>185</v>
      </c>
      <c r="D164" s="179">
        <v>4</v>
      </c>
      <c r="E164" s="159">
        <v>1783913</v>
      </c>
      <c r="F164" s="159">
        <f t="shared" ref="F164:F190" si="777">ROUND(D164*E164,0)</f>
        <v>7135652</v>
      </c>
      <c r="G164" s="159">
        <v>1769642</v>
      </c>
      <c r="H164" s="159">
        <f t="shared" ref="H164:H190" si="778">ROUND($D164*G164,0)</f>
        <v>7078568</v>
      </c>
      <c r="I164" s="160" t="str">
        <f t="shared" ref="I164:I190" si="779">+IF(G164&lt;=$E164,"OK","NO OK")</f>
        <v>OK</v>
      </c>
      <c r="J164" s="159">
        <v>1754040</v>
      </c>
      <c r="K164" s="159">
        <f t="shared" ref="K164:K190" si="780">ROUND($D164*J164,0)</f>
        <v>7016160</v>
      </c>
      <c r="L164" s="160" t="str">
        <f t="shared" ref="L164:L190" si="781">+IF(J164&lt;=$E164,"OK","NO OK")</f>
        <v>OK</v>
      </c>
      <c r="M164" s="159">
        <v>1783913</v>
      </c>
      <c r="N164" s="159">
        <f t="shared" ref="N164:N190" si="782">ROUND($D164*M164,0)</f>
        <v>7135652</v>
      </c>
      <c r="O164" s="160" t="str">
        <f t="shared" ref="O164:O190" si="783">+IF(M164&lt;=$E164,"OK","NO OK")</f>
        <v>OK</v>
      </c>
      <c r="P164" s="159">
        <v>1760276</v>
      </c>
      <c r="Q164" s="159">
        <f t="shared" ref="Q164:Q190" si="784">ROUND($D164*P164,0)</f>
        <v>7041104</v>
      </c>
      <c r="R164" s="160" t="str">
        <f t="shared" ref="R164:R190" si="785">+IF(P164&lt;=$E164,"OK","NO OK")</f>
        <v>OK</v>
      </c>
      <c r="S164" s="159">
        <v>1763755</v>
      </c>
      <c r="T164" s="159">
        <f t="shared" ref="T164:T190" si="786">ROUND($D164*S164,0)</f>
        <v>7055020</v>
      </c>
      <c r="U164" s="160" t="str">
        <f t="shared" ref="U164:U190" si="787">+IF(S164&lt;=$E164,"OK","NO OK")</f>
        <v>OK</v>
      </c>
      <c r="V164" s="159">
        <v>1768928</v>
      </c>
      <c r="W164" s="159">
        <f t="shared" ref="W164:W190" si="788">ROUND($D164*V164,0)</f>
        <v>7075712</v>
      </c>
      <c r="X164" s="160" t="str">
        <f t="shared" ref="X164:X190" si="789">+IF(V164&lt;=$E164,"OK","NO OK")</f>
        <v>OK</v>
      </c>
      <c r="Y164" s="159">
        <v>1783913</v>
      </c>
      <c r="Z164" s="159">
        <f t="shared" ref="Z164:Z190" si="790">ROUND($D164*Y164,0)</f>
        <v>7135652</v>
      </c>
      <c r="AA164" s="160" t="str">
        <f t="shared" ref="AA164:AA190" si="791">+IF(Y164&lt;=$E164,"OK","NO OK")</f>
        <v>OK</v>
      </c>
      <c r="AB164" s="159">
        <v>1765919</v>
      </c>
      <c r="AC164" s="159">
        <f t="shared" ref="AC164:AC190" si="792">ROUND($D164*AB164,0)</f>
        <v>7063676</v>
      </c>
      <c r="AD164" s="160" t="str">
        <f t="shared" ref="AD164:AD190" si="793">+IF(AB164&lt;=$E164,"OK","NO OK")</f>
        <v>OK</v>
      </c>
      <c r="AE164" s="159">
        <v>1721476</v>
      </c>
      <c r="AF164" s="159">
        <f t="shared" ref="AF164:AF190" si="794">ROUND($D164*AE164,0)</f>
        <v>6885904</v>
      </c>
      <c r="AG164" s="160" t="str">
        <f t="shared" ref="AG164:AG190" si="795">+IF(AE164&lt;=$E164,"OK","NO OK")</f>
        <v>OK</v>
      </c>
      <c r="AH164" s="159">
        <v>1764112</v>
      </c>
      <c r="AI164" s="159">
        <f t="shared" ref="AI164:AI190" si="796">ROUND($D164*AH164,0)</f>
        <v>7056448</v>
      </c>
      <c r="AJ164" s="160" t="str">
        <f t="shared" ref="AJ164:AJ190" si="797">+IF(AH164&lt;=$E164,"OK","NO OK")</f>
        <v>OK</v>
      </c>
      <c r="AK164" s="159">
        <v>1767858</v>
      </c>
      <c r="AL164" s="159">
        <f t="shared" ref="AL164:AL190" si="798">ROUND($D164*AK164,0)</f>
        <v>7071432</v>
      </c>
      <c r="AM164" s="160" t="str">
        <f t="shared" ref="AM164:AM190" si="799">+IF(AK164&lt;=$E164,"OK","NO OK")</f>
        <v>OK</v>
      </c>
      <c r="AN164" s="159">
        <v>1760355</v>
      </c>
      <c r="AO164" s="159">
        <f t="shared" ref="AO164:AO190" si="800">ROUND($D164*AN164,0)</f>
        <v>7041420</v>
      </c>
      <c r="AP164" s="160" t="str">
        <f t="shared" ref="AP164:AP190" si="801">+IF(AN164&lt;=$E164,"OK","NO OK")</f>
        <v>OK</v>
      </c>
      <c r="AQ164" s="159">
        <v>1770867</v>
      </c>
      <c r="AR164" s="159">
        <f t="shared" ref="AR164:AR190" si="802">ROUND($D164*AQ164,0)</f>
        <v>7083468</v>
      </c>
      <c r="AS164" s="160" t="str">
        <f t="shared" ref="AS164:AS190" si="803">+IF(AQ164&lt;=$E164,"OK","NO OK")</f>
        <v>OK</v>
      </c>
      <c r="AT164" s="159">
        <v>1770177</v>
      </c>
      <c r="AU164" s="159">
        <f t="shared" ref="AU164:AU190" si="804">ROUND($D164*AT164,0)</f>
        <v>7080708</v>
      </c>
      <c r="AV164" s="160" t="str">
        <f t="shared" ref="AV164:AV190" si="805">+IF(AT164&lt;=$E164,"OK","NO OK")</f>
        <v>OK</v>
      </c>
      <c r="AW164" s="159">
        <v>1750000</v>
      </c>
      <c r="AX164" s="159">
        <f t="shared" ref="AX164:AX190" si="806">ROUND($D164*AW164,0)</f>
        <v>7000000</v>
      </c>
      <c r="AY164" s="160" t="str">
        <f t="shared" ref="AY164:AY190" si="807">+IF(AW164&lt;=$E164,"OK","NO OK")</f>
        <v>OK</v>
      </c>
      <c r="AZ164" s="159">
        <v>1783913</v>
      </c>
      <c r="BA164" s="159">
        <f t="shared" ref="BA164:BA190" si="808">ROUND($D164*AZ164,0)</f>
        <v>7135652</v>
      </c>
      <c r="BB164" s="160" t="str">
        <f t="shared" ref="BB164:BB190" si="809">+IF(AZ164&lt;=$E164,"OK","NO OK")</f>
        <v>OK</v>
      </c>
    </row>
    <row r="165" spans="1:54" ht="30" x14ac:dyDescent="0.2">
      <c r="A165" s="155">
        <v>25.02</v>
      </c>
      <c r="B165" s="162" t="s">
        <v>305</v>
      </c>
      <c r="C165" s="157" t="s">
        <v>185</v>
      </c>
      <c r="D165" s="179">
        <v>2</v>
      </c>
      <c r="E165" s="159">
        <v>378750</v>
      </c>
      <c r="F165" s="159">
        <f t="shared" si="777"/>
        <v>757500</v>
      </c>
      <c r="G165" s="159">
        <v>375720</v>
      </c>
      <c r="H165" s="159">
        <f t="shared" si="778"/>
        <v>751440</v>
      </c>
      <c r="I165" s="160" t="str">
        <f t="shared" si="779"/>
        <v>OK</v>
      </c>
      <c r="J165" s="159">
        <v>372408</v>
      </c>
      <c r="K165" s="159">
        <f t="shared" si="780"/>
        <v>744816</v>
      </c>
      <c r="L165" s="160" t="str">
        <f t="shared" si="781"/>
        <v>OK</v>
      </c>
      <c r="M165" s="159">
        <v>378750</v>
      </c>
      <c r="N165" s="159">
        <f t="shared" si="782"/>
        <v>757500</v>
      </c>
      <c r="O165" s="160" t="str">
        <f t="shared" si="783"/>
        <v>OK</v>
      </c>
      <c r="P165" s="159">
        <v>373732</v>
      </c>
      <c r="Q165" s="159">
        <f t="shared" si="784"/>
        <v>747464</v>
      </c>
      <c r="R165" s="160" t="str">
        <f t="shared" si="785"/>
        <v>OK</v>
      </c>
      <c r="S165" s="159">
        <v>374470</v>
      </c>
      <c r="T165" s="159">
        <f t="shared" si="786"/>
        <v>748940</v>
      </c>
      <c r="U165" s="160" t="str">
        <f t="shared" si="787"/>
        <v>OK</v>
      </c>
      <c r="V165" s="159">
        <v>375569</v>
      </c>
      <c r="W165" s="159">
        <f t="shared" si="788"/>
        <v>751138</v>
      </c>
      <c r="X165" s="160" t="str">
        <f t="shared" si="789"/>
        <v>OK</v>
      </c>
      <c r="Y165" s="159">
        <v>378750</v>
      </c>
      <c r="Z165" s="159">
        <f t="shared" si="790"/>
        <v>757500</v>
      </c>
      <c r="AA165" s="160" t="str">
        <f t="shared" si="791"/>
        <v>OK</v>
      </c>
      <c r="AB165" s="159">
        <v>374930</v>
      </c>
      <c r="AC165" s="159">
        <f t="shared" si="792"/>
        <v>749860</v>
      </c>
      <c r="AD165" s="160" t="str">
        <f t="shared" si="793"/>
        <v>OK</v>
      </c>
      <c r="AE165" s="159">
        <v>365494</v>
      </c>
      <c r="AF165" s="159">
        <f t="shared" si="794"/>
        <v>730988</v>
      </c>
      <c r="AG165" s="160" t="str">
        <f t="shared" si="795"/>
        <v>OK</v>
      </c>
      <c r="AH165" s="159">
        <v>374546</v>
      </c>
      <c r="AI165" s="159">
        <f t="shared" si="796"/>
        <v>749092</v>
      </c>
      <c r="AJ165" s="160" t="str">
        <f t="shared" si="797"/>
        <v>OK</v>
      </c>
      <c r="AK165" s="159">
        <v>375341</v>
      </c>
      <c r="AL165" s="159">
        <f t="shared" si="798"/>
        <v>750682</v>
      </c>
      <c r="AM165" s="160" t="str">
        <f t="shared" si="799"/>
        <v>OK</v>
      </c>
      <c r="AN165" s="159">
        <v>373748</v>
      </c>
      <c r="AO165" s="159">
        <f t="shared" si="800"/>
        <v>747496</v>
      </c>
      <c r="AP165" s="160" t="str">
        <f t="shared" si="801"/>
        <v>OK</v>
      </c>
      <c r="AQ165" s="159">
        <v>375980</v>
      </c>
      <c r="AR165" s="159">
        <f t="shared" si="802"/>
        <v>751960</v>
      </c>
      <c r="AS165" s="160" t="str">
        <f t="shared" si="803"/>
        <v>OK</v>
      </c>
      <c r="AT165" s="159">
        <v>375834</v>
      </c>
      <c r="AU165" s="159">
        <f t="shared" si="804"/>
        <v>751668</v>
      </c>
      <c r="AV165" s="160" t="str">
        <f t="shared" si="805"/>
        <v>OK</v>
      </c>
      <c r="AW165" s="159">
        <v>372000</v>
      </c>
      <c r="AX165" s="159">
        <f t="shared" si="806"/>
        <v>744000</v>
      </c>
      <c r="AY165" s="160" t="str">
        <f t="shared" si="807"/>
        <v>OK</v>
      </c>
      <c r="AZ165" s="159">
        <v>378750</v>
      </c>
      <c r="BA165" s="159">
        <f t="shared" si="808"/>
        <v>757500</v>
      </c>
      <c r="BB165" s="160" t="str">
        <f t="shared" si="809"/>
        <v>OK</v>
      </c>
    </row>
    <row r="166" spans="1:54" ht="30" x14ac:dyDescent="0.2">
      <c r="A166" s="155">
        <v>25.03</v>
      </c>
      <c r="B166" s="162" t="s">
        <v>306</v>
      </c>
      <c r="C166" s="157" t="s">
        <v>185</v>
      </c>
      <c r="D166" s="179">
        <v>48</v>
      </c>
      <c r="E166" s="159">
        <v>4196550</v>
      </c>
      <c r="F166" s="159">
        <f t="shared" si="777"/>
        <v>201434400</v>
      </c>
      <c r="G166" s="159">
        <v>4162978</v>
      </c>
      <c r="H166" s="159">
        <f t="shared" si="778"/>
        <v>199822944</v>
      </c>
      <c r="I166" s="160" t="str">
        <f t="shared" si="779"/>
        <v>OK</v>
      </c>
      <c r="J166" s="159">
        <v>4126275</v>
      </c>
      <c r="K166" s="159">
        <f t="shared" si="780"/>
        <v>198061200</v>
      </c>
      <c r="L166" s="160" t="str">
        <f t="shared" si="781"/>
        <v>OK</v>
      </c>
      <c r="M166" s="159">
        <v>4091636</v>
      </c>
      <c r="N166" s="159">
        <f t="shared" si="782"/>
        <v>196398528</v>
      </c>
      <c r="O166" s="160" t="str">
        <f t="shared" si="783"/>
        <v>OK</v>
      </c>
      <c r="P166" s="159">
        <v>4140946</v>
      </c>
      <c r="Q166" s="159">
        <f t="shared" si="784"/>
        <v>198765408</v>
      </c>
      <c r="R166" s="160" t="str">
        <f t="shared" si="785"/>
        <v>OK</v>
      </c>
      <c r="S166" s="159">
        <v>4149129</v>
      </c>
      <c r="T166" s="159">
        <f t="shared" si="786"/>
        <v>199158192</v>
      </c>
      <c r="U166" s="160" t="str">
        <f t="shared" si="787"/>
        <v>OK</v>
      </c>
      <c r="V166" s="159">
        <v>4161299</v>
      </c>
      <c r="W166" s="159">
        <f t="shared" si="788"/>
        <v>199742352</v>
      </c>
      <c r="X166" s="160" t="str">
        <f t="shared" si="789"/>
        <v>OK</v>
      </c>
      <c r="Y166" s="159">
        <v>4196550</v>
      </c>
      <c r="Z166" s="159">
        <f t="shared" si="790"/>
        <v>201434400</v>
      </c>
      <c r="AA166" s="160" t="str">
        <f t="shared" si="791"/>
        <v>OK</v>
      </c>
      <c r="AB166" s="159">
        <v>4154219</v>
      </c>
      <c r="AC166" s="159">
        <f t="shared" si="792"/>
        <v>199402512</v>
      </c>
      <c r="AD166" s="160" t="str">
        <f t="shared" si="793"/>
        <v>OK</v>
      </c>
      <c r="AE166" s="159">
        <v>4049671</v>
      </c>
      <c r="AF166" s="159">
        <f t="shared" si="794"/>
        <v>194384208</v>
      </c>
      <c r="AG166" s="160" t="str">
        <f t="shared" si="795"/>
        <v>OK</v>
      </c>
      <c r="AH166" s="159">
        <v>4149968</v>
      </c>
      <c r="AI166" s="159">
        <f t="shared" si="796"/>
        <v>199198464</v>
      </c>
      <c r="AJ166" s="160" t="str">
        <f t="shared" si="797"/>
        <v>OK</v>
      </c>
      <c r="AK166" s="159">
        <v>4158781</v>
      </c>
      <c r="AL166" s="159">
        <f t="shared" si="798"/>
        <v>199621488</v>
      </c>
      <c r="AM166" s="160" t="str">
        <f t="shared" si="799"/>
        <v>OK</v>
      </c>
      <c r="AN166" s="159">
        <v>4141131</v>
      </c>
      <c r="AO166" s="159">
        <f t="shared" si="800"/>
        <v>198774288</v>
      </c>
      <c r="AP166" s="160" t="str">
        <f t="shared" si="801"/>
        <v>OK</v>
      </c>
      <c r="AQ166" s="159">
        <v>4165861</v>
      </c>
      <c r="AR166" s="159">
        <f t="shared" si="802"/>
        <v>199961328</v>
      </c>
      <c r="AS166" s="160" t="str">
        <f t="shared" si="803"/>
        <v>OK</v>
      </c>
      <c r="AT166" s="159">
        <v>4164237</v>
      </c>
      <c r="AU166" s="159">
        <f t="shared" si="804"/>
        <v>199883376</v>
      </c>
      <c r="AV166" s="160" t="str">
        <f t="shared" si="805"/>
        <v>OK</v>
      </c>
      <c r="AW166" s="159">
        <v>4115000</v>
      </c>
      <c r="AX166" s="159">
        <f t="shared" si="806"/>
        <v>197520000</v>
      </c>
      <c r="AY166" s="160" t="str">
        <f t="shared" si="807"/>
        <v>OK</v>
      </c>
      <c r="AZ166" s="159">
        <v>4196550</v>
      </c>
      <c r="BA166" s="159">
        <f t="shared" si="808"/>
        <v>201434400</v>
      </c>
      <c r="BB166" s="160" t="str">
        <f t="shared" si="809"/>
        <v>OK</v>
      </c>
    </row>
    <row r="167" spans="1:54" ht="30" x14ac:dyDescent="0.2">
      <c r="A167" s="155">
        <v>25.04</v>
      </c>
      <c r="B167" s="162" t="s">
        <v>307</v>
      </c>
      <c r="C167" s="157" t="s">
        <v>185</v>
      </c>
      <c r="D167" s="179">
        <v>62</v>
      </c>
      <c r="E167" s="159">
        <v>829463</v>
      </c>
      <c r="F167" s="159">
        <f t="shared" si="777"/>
        <v>51426706</v>
      </c>
      <c r="G167" s="159">
        <v>822827</v>
      </c>
      <c r="H167" s="159">
        <f t="shared" si="778"/>
        <v>51015274</v>
      </c>
      <c r="I167" s="160" t="str">
        <f t="shared" si="779"/>
        <v>OK</v>
      </c>
      <c r="J167" s="159">
        <v>815573</v>
      </c>
      <c r="K167" s="159">
        <f t="shared" si="780"/>
        <v>50565526</v>
      </c>
      <c r="L167" s="160" t="str">
        <f t="shared" si="781"/>
        <v>OK</v>
      </c>
      <c r="M167" s="159">
        <v>829463</v>
      </c>
      <c r="N167" s="159">
        <f t="shared" si="782"/>
        <v>51426706</v>
      </c>
      <c r="O167" s="160" t="str">
        <f t="shared" si="783"/>
        <v>OK</v>
      </c>
      <c r="P167" s="159">
        <v>818473</v>
      </c>
      <c r="Q167" s="159">
        <f t="shared" si="784"/>
        <v>50745326</v>
      </c>
      <c r="R167" s="160" t="str">
        <f t="shared" si="785"/>
        <v>OK</v>
      </c>
      <c r="S167" s="159">
        <v>820090</v>
      </c>
      <c r="T167" s="159">
        <f t="shared" si="786"/>
        <v>50845580</v>
      </c>
      <c r="U167" s="160" t="str">
        <f t="shared" si="787"/>
        <v>OK</v>
      </c>
      <c r="V167" s="159">
        <v>822496</v>
      </c>
      <c r="W167" s="159">
        <f t="shared" si="788"/>
        <v>50994752</v>
      </c>
      <c r="X167" s="160" t="str">
        <f t="shared" si="789"/>
        <v>OK</v>
      </c>
      <c r="Y167" s="159">
        <v>829463</v>
      </c>
      <c r="Z167" s="159">
        <f t="shared" si="790"/>
        <v>51426706</v>
      </c>
      <c r="AA167" s="160" t="str">
        <f t="shared" si="791"/>
        <v>OK</v>
      </c>
      <c r="AB167" s="159">
        <v>821096</v>
      </c>
      <c r="AC167" s="159">
        <f t="shared" si="792"/>
        <v>50907952</v>
      </c>
      <c r="AD167" s="160" t="str">
        <f t="shared" si="793"/>
        <v>OK</v>
      </c>
      <c r="AE167" s="159">
        <v>800432</v>
      </c>
      <c r="AF167" s="159">
        <f t="shared" si="794"/>
        <v>49626784</v>
      </c>
      <c r="AG167" s="160" t="str">
        <f t="shared" si="795"/>
        <v>OK</v>
      </c>
      <c r="AH167" s="159">
        <v>820256</v>
      </c>
      <c r="AI167" s="159">
        <f t="shared" si="796"/>
        <v>50855872</v>
      </c>
      <c r="AJ167" s="160" t="str">
        <f t="shared" si="797"/>
        <v>OK</v>
      </c>
      <c r="AK167" s="159">
        <v>821998</v>
      </c>
      <c r="AL167" s="159">
        <f t="shared" si="798"/>
        <v>50963876</v>
      </c>
      <c r="AM167" s="160" t="str">
        <f t="shared" si="799"/>
        <v>OK</v>
      </c>
      <c r="AN167" s="159">
        <v>818509</v>
      </c>
      <c r="AO167" s="159">
        <f t="shared" si="800"/>
        <v>50747558</v>
      </c>
      <c r="AP167" s="160" t="str">
        <f t="shared" si="801"/>
        <v>OK</v>
      </c>
      <c r="AQ167" s="159">
        <v>823397</v>
      </c>
      <c r="AR167" s="159">
        <f t="shared" si="802"/>
        <v>51050614</v>
      </c>
      <c r="AS167" s="160" t="str">
        <f t="shared" si="803"/>
        <v>OK</v>
      </c>
      <c r="AT167" s="159">
        <v>823076</v>
      </c>
      <c r="AU167" s="159">
        <f t="shared" si="804"/>
        <v>51030712</v>
      </c>
      <c r="AV167" s="160" t="str">
        <f t="shared" si="805"/>
        <v>OK</v>
      </c>
      <c r="AW167" s="159">
        <v>813000</v>
      </c>
      <c r="AX167" s="159">
        <f t="shared" si="806"/>
        <v>50406000</v>
      </c>
      <c r="AY167" s="160" t="str">
        <f t="shared" si="807"/>
        <v>OK</v>
      </c>
      <c r="AZ167" s="159">
        <v>829463</v>
      </c>
      <c r="BA167" s="159">
        <f t="shared" si="808"/>
        <v>51426706</v>
      </c>
      <c r="BB167" s="160" t="str">
        <f t="shared" si="809"/>
        <v>OK</v>
      </c>
    </row>
    <row r="168" spans="1:54" ht="30" x14ac:dyDescent="0.2">
      <c r="A168" s="155">
        <v>25.05</v>
      </c>
      <c r="B168" s="162" t="s">
        <v>308</v>
      </c>
      <c r="C168" s="157" t="s">
        <v>185</v>
      </c>
      <c r="D168" s="179">
        <v>6</v>
      </c>
      <c r="E168" s="159">
        <v>718363</v>
      </c>
      <c r="F168" s="159">
        <f t="shared" si="777"/>
        <v>4310178</v>
      </c>
      <c r="G168" s="159">
        <v>712616</v>
      </c>
      <c r="H168" s="159">
        <f t="shared" si="778"/>
        <v>4275696</v>
      </c>
      <c r="I168" s="160" t="str">
        <f t="shared" si="779"/>
        <v>OK</v>
      </c>
      <c r="J168" s="159">
        <v>706333</v>
      </c>
      <c r="K168" s="159">
        <f t="shared" si="780"/>
        <v>4237998</v>
      </c>
      <c r="L168" s="160" t="str">
        <f t="shared" si="781"/>
        <v>OK</v>
      </c>
      <c r="M168" s="159">
        <v>718363</v>
      </c>
      <c r="N168" s="159">
        <f t="shared" si="782"/>
        <v>4310178</v>
      </c>
      <c r="O168" s="160" t="str">
        <f t="shared" si="783"/>
        <v>OK</v>
      </c>
      <c r="P168" s="159">
        <v>708845</v>
      </c>
      <c r="Q168" s="159">
        <f t="shared" si="784"/>
        <v>4253070</v>
      </c>
      <c r="R168" s="160" t="str">
        <f t="shared" si="785"/>
        <v>OK</v>
      </c>
      <c r="S168" s="159">
        <v>710245</v>
      </c>
      <c r="T168" s="159">
        <f t="shared" si="786"/>
        <v>4261470</v>
      </c>
      <c r="U168" s="160" t="str">
        <f t="shared" si="787"/>
        <v>OK</v>
      </c>
      <c r="V168" s="159">
        <v>712329</v>
      </c>
      <c r="W168" s="159">
        <f t="shared" si="788"/>
        <v>4273974</v>
      </c>
      <c r="X168" s="160" t="str">
        <f t="shared" si="789"/>
        <v>OK</v>
      </c>
      <c r="Y168" s="159">
        <v>718363</v>
      </c>
      <c r="Z168" s="159">
        <f t="shared" si="790"/>
        <v>4310178</v>
      </c>
      <c r="AA168" s="160" t="str">
        <f t="shared" si="791"/>
        <v>OK</v>
      </c>
      <c r="AB168" s="159">
        <v>711117</v>
      </c>
      <c r="AC168" s="159">
        <f t="shared" si="792"/>
        <v>4266702</v>
      </c>
      <c r="AD168" s="160" t="str">
        <f t="shared" si="793"/>
        <v>OK</v>
      </c>
      <c r="AE168" s="159">
        <v>693220</v>
      </c>
      <c r="AF168" s="159">
        <f t="shared" si="794"/>
        <v>4159320</v>
      </c>
      <c r="AG168" s="160" t="str">
        <f t="shared" si="795"/>
        <v>OK</v>
      </c>
      <c r="AH168" s="159">
        <v>710389</v>
      </c>
      <c r="AI168" s="159">
        <f t="shared" si="796"/>
        <v>4262334</v>
      </c>
      <c r="AJ168" s="160" t="str">
        <f t="shared" si="797"/>
        <v>OK</v>
      </c>
      <c r="AK168" s="159">
        <v>711898</v>
      </c>
      <c r="AL168" s="159">
        <f t="shared" si="798"/>
        <v>4271388</v>
      </c>
      <c r="AM168" s="160" t="str">
        <f t="shared" si="799"/>
        <v>OK</v>
      </c>
      <c r="AN168" s="159">
        <v>708876</v>
      </c>
      <c r="AO168" s="159">
        <f t="shared" si="800"/>
        <v>4253256</v>
      </c>
      <c r="AP168" s="160" t="str">
        <f t="shared" si="801"/>
        <v>OK</v>
      </c>
      <c r="AQ168" s="159">
        <v>713110</v>
      </c>
      <c r="AR168" s="159">
        <f t="shared" si="802"/>
        <v>4278660</v>
      </c>
      <c r="AS168" s="160" t="str">
        <f t="shared" si="803"/>
        <v>OK</v>
      </c>
      <c r="AT168" s="159">
        <v>712832</v>
      </c>
      <c r="AU168" s="159">
        <f t="shared" si="804"/>
        <v>4276992</v>
      </c>
      <c r="AV168" s="160" t="str">
        <f t="shared" si="805"/>
        <v>OK</v>
      </c>
      <c r="AW168" s="159">
        <v>704000</v>
      </c>
      <c r="AX168" s="159">
        <f t="shared" si="806"/>
        <v>4224000</v>
      </c>
      <c r="AY168" s="160" t="str">
        <f t="shared" si="807"/>
        <v>OK</v>
      </c>
      <c r="AZ168" s="159">
        <v>718363</v>
      </c>
      <c r="BA168" s="159">
        <f t="shared" si="808"/>
        <v>4310178</v>
      </c>
      <c r="BB168" s="160" t="str">
        <f t="shared" si="809"/>
        <v>OK</v>
      </c>
    </row>
    <row r="169" spans="1:54" ht="30" x14ac:dyDescent="0.2">
      <c r="A169" s="155">
        <v>25.06</v>
      </c>
      <c r="B169" s="162" t="s">
        <v>309</v>
      </c>
      <c r="C169" s="157" t="s">
        <v>185</v>
      </c>
      <c r="D169" s="179">
        <v>2</v>
      </c>
      <c r="E169" s="159">
        <v>618120</v>
      </c>
      <c r="F169" s="159">
        <f t="shared" si="777"/>
        <v>1236240</v>
      </c>
      <c r="G169" s="159">
        <v>613175</v>
      </c>
      <c r="H169" s="159">
        <f t="shared" si="778"/>
        <v>1226350</v>
      </c>
      <c r="I169" s="160" t="str">
        <f t="shared" si="779"/>
        <v>OK</v>
      </c>
      <c r="J169" s="159">
        <v>607769</v>
      </c>
      <c r="K169" s="159">
        <f t="shared" si="780"/>
        <v>1215538</v>
      </c>
      <c r="L169" s="160" t="str">
        <f t="shared" si="781"/>
        <v>OK</v>
      </c>
      <c r="M169" s="159">
        <v>618120</v>
      </c>
      <c r="N169" s="159">
        <f t="shared" si="782"/>
        <v>1236240</v>
      </c>
      <c r="O169" s="160" t="str">
        <f t="shared" si="783"/>
        <v>OK</v>
      </c>
      <c r="P169" s="159">
        <v>609930</v>
      </c>
      <c r="Q169" s="159">
        <f t="shared" si="784"/>
        <v>1219860</v>
      </c>
      <c r="R169" s="160" t="str">
        <f t="shared" si="785"/>
        <v>OK</v>
      </c>
      <c r="S169" s="159">
        <v>611135</v>
      </c>
      <c r="T169" s="159">
        <f t="shared" si="786"/>
        <v>1222270</v>
      </c>
      <c r="U169" s="160" t="str">
        <f t="shared" si="787"/>
        <v>OK</v>
      </c>
      <c r="V169" s="159">
        <v>612928</v>
      </c>
      <c r="W169" s="159">
        <f t="shared" si="788"/>
        <v>1225856</v>
      </c>
      <c r="X169" s="160" t="str">
        <f t="shared" si="789"/>
        <v>OK</v>
      </c>
      <c r="Y169" s="159">
        <v>618120</v>
      </c>
      <c r="Z169" s="159">
        <f t="shared" si="790"/>
        <v>1236240</v>
      </c>
      <c r="AA169" s="160" t="str">
        <f t="shared" si="791"/>
        <v>OK</v>
      </c>
      <c r="AB169" s="159">
        <v>611885</v>
      </c>
      <c r="AC169" s="159">
        <f t="shared" si="792"/>
        <v>1223770</v>
      </c>
      <c r="AD169" s="160" t="str">
        <f t="shared" si="793"/>
        <v>OK</v>
      </c>
      <c r="AE169" s="159">
        <v>596486</v>
      </c>
      <c r="AF169" s="159">
        <f t="shared" si="794"/>
        <v>1192972</v>
      </c>
      <c r="AG169" s="160" t="str">
        <f t="shared" si="795"/>
        <v>OK</v>
      </c>
      <c r="AH169" s="159">
        <v>611259</v>
      </c>
      <c r="AI169" s="159">
        <f t="shared" si="796"/>
        <v>1222518</v>
      </c>
      <c r="AJ169" s="160" t="str">
        <f t="shared" si="797"/>
        <v>OK</v>
      </c>
      <c r="AK169" s="159">
        <v>612557</v>
      </c>
      <c r="AL169" s="159">
        <f t="shared" si="798"/>
        <v>1225114</v>
      </c>
      <c r="AM169" s="160" t="str">
        <f t="shared" si="799"/>
        <v>OK</v>
      </c>
      <c r="AN169" s="159">
        <v>609957</v>
      </c>
      <c r="AO169" s="159">
        <f t="shared" si="800"/>
        <v>1219914</v>
      </c>
      <c r="AP169" s="160" t="str">
        <f t="shared" si="801"/>
        <v>OK</v>
      </c>
      <c r="AQ169" s="159">
        <v>613600</v>
      </c>
      <c r="AR169" s="159">
        <f t="shared" si="802"/>
        <v>1227200</v>
      </c>
      <c r="AS169" s="160" t="str">
        <f t="shared" si="803"/>
        <v>OK</v>
      </c>
      <c r="AT169" s="159">
        <v>613360</v>
      </c>
      <c r="AU169" s="159">
        <f t="shared" si="804"/>
        <v>1226720</v>
      </c>
      <c r="AV169" s="160" t="str">
        <f t="shared" si="805"/>
        <v>OK</v>
      </c>
      <c r="AW169" s="159">
        <v>606000</v>
      </c>
      <c r="AX169" s="159">
        <f t="shared" si="806"/>
        <v>1212000</v>
      </c>
      <c r="AY169" s="160" t="str">
        <f t="shared" si="807"/>
        <v>OK</v>
      </c>
      <c r="AZ169" s="159">
        <v>618120</v>
      </c>
      <c r="BA169" s="159">
        <f t="shared" si="808"/>
        <v>1236240</v>
      </c>
      <c r="BB169" s="160" t="str">
        <f t="shared" si="809"/>
        <v>OK</v>
      </c>
    </row>
    <row r="170" spans="1:54" ht="30" x14ac:dyDescent="0.2">
      <c r="A170" s="155">
        <v>25.07</v>
      </c>
      <c r="B170" s="162" t="s">
        <v>310</v>
      </c>
      <c r="C170" s="157" t="s">
        <v>185</v>
      </c>
      <c r="D170" s="179">
        <v>42</v>
      </c>
      <c r="E170" s="159">
        <v>531866</v>
      </c>
      <c r="F170" s="159">
        <f t="shared" si="777"/>
        <v>22338372</v>
      </c>
      <c r="G170" s="159">
        <v>527611</v>
      </c>
      <c r="H170" s="159">
        <f t="shared" si="778"/>
        <v>22159662</v>
      </c>
      <c r="I170" s="160" t="str">
        <f t="shared" si="779"/>
        <v>OK</v>
      </c>
      <c r="J170" s="159">
        <v>522959</v>
      </c>
      <c r="K170" s="159">
        <f t="shared" si="780"/>
        <v>21964278</v>
      </c>
      <c r="L170" s="160" t="str">
        <f t="shared" si="781"/>
        <v>OK</v>
      </c>
      <c r="M170" s="159">
        <v>531866</v>
      </c>
      <c r="N170" s="159">
        <f t="shared" si="782"/>
        <v>22338372</v>
      </c>
      <c r="O170" s="160" t="str">
        <f t="shared" si="783"/>
        <v>OK</v>
      </c>
      <c r="P170" s="159">
        <v>524819</v>
      </c>
      <c r="Q170" s="159">
        <f t="shared" si="784"/>
        <v>22042398</v>
      </c>
      <c r="R170" s="160" t="str">
        <f t="shared" si="785"/>
        <v>OK</v>
      </c>
      <c r="S170" s="159">
        <v>525856</v>
      </c>
      <c r="T170" s="159">
        <f t="shared" si="786"/>
        <v>22085952</v>
      </c>
      <c r="U170" s="160" t="str">
        <f t="shared" si="787"/>
        <v>OK</v>
      </c>
      <c r="V170" s="159">
        <v>527398</v>
      </c>
      <c r="W170" s="159">
        <f t="shared" si="788"/>
        <v>22150716</v>
      </c>
      <c r="X170" s="160" t="str">
        <f t="shared" si="789"/>
        <v>OK</v>
      </c>
      <c r="Y170" s="159">
        <v>531866</v>
      </c>
      <c r="Z170" s="159">
        <f t="shared" si="790"/>
        <v>22338372</v>
      </c>
      <c r="AA170" s="160" t="str">
        <f t="shared" si="791"/>
        <v>OK</v>
      </c>
      <c r="AB170" s="159">
        <v>526501</v>
      </c>
      <c r="AC170" s="159">
        <f t="shared" si="792"/>
        <v>22113042</v>
      </c>
      <c r="AD170" s="160" t="str">
        <f t="shared" si="793"/>
        <v>OK</v>
      </c>
      <c r="AE170" s="159">
        <v>513251</v>
      </c>
      <c r="AF170" s="159">
        <f t="shared" si="794"/>
        <v>21556542</v>
      </c>
      <c r="AG170" s="160" t="str">
        <f t="shared" si="795"/>
        <v>OK</v>
      </c>
      <c r="AH170" s="159">
        <v>525962</v>
      </c>
      <c r="AI170" s="159">
        <f t="shared" si="796"/>
        <v>22090404</v>
      </c>
      <c r="AJ170" s="160" t="str">
        <f t="shared" si="797"/>
        <v>OK</v>
      </c>
      <c r="AK170" s="159">
        <v>527079</v>
      </c>
      <c r="AL170" s="159">
        <f t="shared" si="798"/>
        <v>22137318</v>
      </c>
      <c r="AM170" s="160" t="str">
        <f t="shared" si="799"/>
        <v>OK</v>
      </c>
      <c r="AN170" s="159">
        <v>524842</v>
      </c>
      <c r="AO170" s="159">
        <f t="shared" si="800"/>
        <v>22043364</v>
      </c>
      <c r="AP170" s="160" t="str">
        <f t="shared" si="801"/>
        <v>OK</v>
      </c>
      <c r="AQ170" s="159">
        <v>527976</v>
      </c>
      <c r="AR170" s="159">
        <f t="shared" si="802"/>
        <v>22174992</v>
      </c>
      <c r="AS170" s="160" t="str">
        <f t="shared" si="803"/>
        <v>OK</v>
      </c>
      <c r="AT170" s="159">
        <v>527771</v>
      </c>
      <c r="AU170" s="159">
        <f t="shared" si="804"/>
        <v>22166382</v>
      </c>
      <c r="AV170" s="160" t="str">
        <f t="shared" si="805"/>
        <v>OK</v>
      </c>
      <c r="AW170" s="159">
        <v>522000</v>
      </c>
      <c r="AX170" s="159">
        <f t="shared" si="806"/>
        <v>21924000</v>
      </c>
      <c r="AY170" s="160" t="str">
        <f t="shared" si="807"/>
        <v>OK</v>
      </c>
      <c r="AZ170" s="159">
        <v>531866</v>
      </c>
      <c r="BA170" s="159">
        <f t="shared" si="808"/>
        <v>22338372</v>
      </c>
      <c r="BB170" s="160" t="str">
        <f t="shared" si="809"/>
        <v>OK</v>
      </c>
    </row>
    <row r="171" spans="1:54" ht="30" x14ac:dyDescent="0.2">
      <c r="A171" s="155">
        <v>25.08</v>
      </c>
      <c r="B171" s="162" t="s">
        <v>311</v>
      </c>
      <c r="C171" s="157" t="s">
        <v>185</v>
      </c>
      <c r="D171" s="179">
        <v>2</v>
      </c>
      <c r="E171" s="159">
        <v>585800</v>
      </c>
      <c r="F171" s="159">
        <f t="shared" si="777"/>
        <v>1171600</v>
      </c>
      <c r="G171" s="159">
        <v>581114</v>
      </c>
      <c r="H171" s="159">
        <f t="shared" si="778"/>
        <v>1162228</v>
      </c>
      <c r="I171" s="160" t="str">
        <f t="shared" si="779"/>
        <v>OK</v>
      </c>
      <c r="J171" s="159">
        <v>575990</v>
      </c>
      <c r="K171" s="159">
        <f t="shared" si="780"/>
        <v>1151980</v>
      </c>
      <c r="L171" s="160" t="str">
        <f t="shared" si="781"/>
        <v>OK</v>
      </c>
      <c r="M171" s="159">
        <v>585800</v>
      </c>
      <c r="N171" s="159">
        <f t="shared" si="782"/>
        <v>1171600</v>
      </c>
      <c r="O171" s="160" t="str">
        <f t="shared" si="783"/>
        <v>OK</v>
      </c>
      <c r="P171" s="159">
        <v>578038</v>
      </c>
      <c r="Q171" s="159">
        <f t="shared" si="784"/>
        <v>1156076</v>
      </c>
      <c r="R171" s="160" t="str">
        <f t="shared" si="785"/>
        <v>OK</v>
      </c>
      <c r="S171" s="159">
        <v>579180</v>
      </c>
      <c r="T171" s="159">
        <f t="shared" si="786"/>
        <v>1158360</v>
      </c>
      <c r="U171" s="160" t="str">
        <f t="shared" si="787"/>
        <v>OK</v>
      </c>
      <c r="V171" s="159">
        <v>580879</v>
      </c>
      <c r="W171" s="159">
        <f t="shared" si="788"/>
        <v>1161758</v>
      </c>
      <c r="X171" s="160" t="str">
        <f t="shared" si="789"/>
        <v>OK</v>
      </c>
      <c r="Y171" s="159">
        <v>585800</v>
      </c>
      <c r="Z171" s="159">
        <f t="shared" si="790"/>
        <v>1171600</v>
      </c>
      <c r="AA171" s="160" t="str">
        <f t="shared" si="791"/>
        <v>OK</v>
      </c>
      <c r="AB171" s="159">
        <v>579891</v>
      </c>
      <c r="AC171" s="159">
        <f t="shared" si="792"/>
        <v>1159782</v>
      </c>
      <c r="AD171" s="160" t="str">
        <f t="shared" si="793"/>
        <v>OK</v>
      </c>
      <c r="AE171" s="159">
        <v>565297</v>
      </c>
      <c r="AF171" s="159">
        <f t="shared" si="794"/>
        <v>1130594</v>
      </c>
      <c r="AG171" s="160" t="str">
        <f t="shared" si="795"/>
        <v>OK</v>
      </c>
      <c r="AH171" s="159">
        <v>579298</v>
      </c>
      <c r="AI171" s="159">
        <f t="shared" si="796"/>
        <v>1158596</v>
      </c>
      <c r="AJ171" s="160" t="str">
        <f t="shared" si="797"/>
        <v>OK</v>
      </c>
      <c r="AK171" s="159">
        <v>580528</v>
      </c>
      <c r="AL171" s="159">
        <f t="shared" si="798"/>
        <v>1161056</v>
      </c>
      <c r="AM171" s="160" t="str">
        <f t="shared" si="799"/>
        <v>OK</v>
      </c>
      <c r="AN171" s="159">
        <v>578064</v>
      </c>
      <c r="AO171" s="159">
        <f t="shared" si="800"/>
        <v>1156128</v>
      </c>
      <c r="AP171" s="160" t="str">
        <f t="shared" si="801"/>
        <v>OK</v>
      </c>
      <c r="AQ171" s="159">
        <v>581516</v>
      </c>
      <c r="AR171" s="159">
        <f t="shared" si="802"/>
        <v>1163032</v>
      </c>
      <c r="AS171" s="160" t="str">
        <f t="shared" si="803"/>
        <v>OK</v>
      </c>
      <c r="AT171" s="159">
        <v>581289</v>
      </c>
      <c r="AU171" s="159">
        <f t="shared" si="804"/>
        <v>1162578</v>
      </c>
      <c r="AV171" s="160" t="str">
        <f t="shared" si="805"/>
        <v>OK</v>
      </c>
      <c r="AW171" s="159">
        <v>574100</v>
      </c>
      <c r="AX171" s="159">
        <f t="shared" si="806"/>
        <v>1148200</v>
      </c>
      <c r="AY171" s="160" t="str">
        <f t="shared" si="807"/>
        <v>OK</v>
      </c>
      <c r="AZ171" s="159">
        <v>585800</v>
      </c>
      <c r="BA171" s="159">
        <f t="shared" si="808"/>
        <v>1171600</v>
      </c>
      <c r="BB171" s="160" t="str">
        <f t="shared" si="809"/>
        <v>OK</v>
      </c>
    </row>
    <row r="172" spans="1:54" ht="30" x14ac:dyDescent="0.2">
      <c r="A172" s="155">
        <v>25.09</v>
      </c>
      <c r="B172" s="162" t="s">
        <v>312</v>
      </c>
      <c r="C172" s="157" t="s">
        <v>185</v>
      </c>
      <c r="D172" s="179">
        <v>48</v>
      </c>
      <c r="E172" s="159">
        <v>942431</v>
      </c>
      <c r="F172" s="159">
        <f t="shared" si="777"/>
        <v>45236688</v>
      </c>
      <c r="G172" s="159">
        <v>934892</v>
      </c>
      <c r="H172" s="159">
        <f t="shared" si="778"/>
        <v>44874816</v>
      </c>
      <c r="I172" s="160" t="str">
        <f t="shared" si="779"/>
        <v>OK</v>
      </c>
      <c r="J172" s="159">
        <v>926649</v>
      </c>
      <c r="K172" s="159">
        <f t="shared" si="780"/>
        <v>44479152</v>
      </c>
      <c r="L172" s="160" t="str">
        <f t="shared" si="781"/>
        <v>OK</v>
      </c>
      <c r="M172" s="159">
        <v>942431</v>
      </c>
      <c r="N172" s="159">
        <f t="shared" si="782"/>
        <v>45236688</v>
      </c>
      <c r="O172" s="160" t="str">
        <f t="shared" si="783"/>
        <v>OK</v>
      </c>
      <c r="P172" s="159">
        <v>929944</v>
      </c>
      <c r="Q172" s="159">
        <f t="shared" si="784"/>
        <v>44637312</v>
      </c>
      <c r="R172" s="160" t="str">
        <f t="shared" si="785"/>
        <v>OK</v>
      </c>
      <c r="S172" s="159">
        <v>931782</v>
      </c>
      <c r="T172" s="159">
        <f t="shared" si="786"/>
        <v>44725536</v>
      </c>
      <c r="U172" s="160" t="str">
        <f t="shared" si="787"/>
        <v>OK</v>
      </c>
      <c r="V172" s="159">
        <v>934515</v>
      </c>
      <c r="W172" s="159">
        <f t="shared" si="788"/>
        <v>44856720</v>
      </c>
      <c r="X172" s="160" t="str">
        <f t="shared" si="789"/>
        <v>OK</v>
      </c>
      <c r="Y172" s="159">
        <v>942431</v>
      </c>
      <c r="Z172" s="159">
        <f t="shared" si="790"/>
        <v>45236688</v>
      </c>
      <c r="AA172" s="160" t="str">
        <f t="shared" si="791"/>
        <v>OK</v>
      </c>
      <c r="AB172" s="159">
        <v>932925</v>
      </c>
      <c r="AC172" s="159">
        <f t="shared" si="792"/>
        <v>44780400</v>
      </c>
      <c r="AD172" s="160" t="str">
        <f t="shared" si="793"/>
        <v>OK</v>
      </c>
      <c r="AE172" s="159">
        <v>909446</v>
      </c>
      <c r="AF172" s="159">
        <f t="shared" si="794"/>
        <v>43653408</v>
      </c>
      <c r="AG172" s="160" t="str">
        <f t="shared" si="795"/>
        <v>OK</v>
      </c>
      <c r="AH172" s="159">
        <v>931970</v>
      </c>
      <c r="AI172" s="159">
        <f t="shared" si="796"/>
        <v>44734560</v>
      </c>
      <c r="AJ172" s="160" t="str">
        <f t="shared" si="797"/>
        <v>OK</v>
      </c>
      <c r="AK172" s="159">
        <v>933949</v>
      </c>
      <c r="AL172" s="159">
        <f t="shared" si="798"/>
        <v>44829552</v>
      </c>
      <c r="AM172" s="160" t="str">
        <f t="shared" si="799"/>
        <v>OK</v>
      </c>
      <c r="AN172" s="159">
        <v>929985</v>
      </c>
      <c r="AO172" s="159">
        <f t="shared" si="800"/>
        <v>44639280</v>
      </c>
      <c r="AP172" s="160" t="str">
        <f t="shared" si="801"/>
        <v>OK</v>
      </c>
      <c r="AQ172" s="159">
        <v>935539</v>
      </c>
      <c r="AR172" s="159">
        <f t="shared" si="802"/>
        <v>44905872</v>
      </c>
      <c r="AS172" s="160" t="str">
        <f t="shared" si="803"/>
        <v>OK</v>
      </c>
      <c r="AT172" s="159">
        <v>935174</v>
      </c>
      <c r="AU172" s="159">
        <f t="shared" si="804"/>
        <v>44888352</v>
      </c>
      <c r="AV172" s="160" t="str">
        <f t="shared" si="805"/>
        <v>OK</v>
      </c>
      <c r="AW172" s="159">
        <v>924000</v>
      </c>
      <c r="AX172" s="159">
        <f t="shared" si="806"/>
        <v>44352000</v>
      </c>
      <c r="AY172" s="160" t="str">
        <f t="shared" si="807"/>
        <v>OK</v>
      </c>
      <c r="AZ172" s="159">
        <v>942431</v>
      </c>
      <c r="BA172" s="159">
        <f t="shared" si="808"/>
        <v>45236688</v>
      </c>
      <c r="BB172" s="160" t="str">
        <f t="shared" si="809"/>
        <v>OK</v>
      </c>
    </row>
    <row r="173" spans="1:54" ht="30" x14ac:dyDescent="0.2">
      <c r="A173" s="175" t="s">
        <v>313</v>
      </c>
      <c r="B173" s="162" t="s">
        <v>314</v>
      </c>
      <c r="C173" s="157" t="s">
        <v>185</v>
      </c>
      <c r="D173" s="179">
        <v>6</v>
      </c>
      <c r="E173" s="159">
        <v>1021363</v>
      </c>
      <c r="F173" s="159">
        <f t="shared" si="777"/>
        <v>6128178</v>
      </c>
      <c r="G173" s="159">
        <v>1013192</v>
      </c>
      <c r="H173" s="159">
        <f t="shared" si="778"/>
        <v>6079152</v>
      </c>
      <c r="I173" s="160" t="str">
        <f t="shared" si="779"/>
        <v>OK</v>
      </c>
      <c r="J173" s="159">
        <v>1004259</v>
      </c>
      <c r="K173" s="159">
        <f t="shared" si="780"/>
        <v>6025554</v>
      </c>
      <c r="L173" s="160" t="str">
        <f t="shared" si="781"/>
        <v>OK</v>
      </c>
      <c r="M173" s="159">
        <v>1021363</v>
      </c>
      <c r="N173" s="159">
        <f t="shared" si="782"/>
        <v>6128178</v>
      </c>
      <c r="O173" s="160" t="str">
        <f t="shared" si="783"/>
        <v>OK</v>
      </c>
      <c r="P173" s="159">
        <v>1007830</v>
      </c>
      <c r="Q173" s="159">
        <f t="shared" si="784"/>
        <v>6046980</v>
      </c>
      <c r="R173" s="160" t="str">
        <f t="shared" si="785"/>
        <v>OK</v>
      </c>
      <c r="S173" s="159">
        <v>1009822</v>
      </c>
      <c r="T173" s="159">
        <f t="shared" si="786"/>
        <v>6058932</v>
      </c>
      <c r="U173" s="160" t="str">
        <f t="shared" si="787"/>
        <v>OK</v>
      </c>
      <c r="V173" s="159">
        <v>1012784</v>
      </c>
      <c r="W173" s="159">
        <f t="shared" si="788"/>
        <v>6076704</v>
      </c>
      <c r="X173" s="160" t="str">
        <f t="shared" si="789"/>
        <v>OK</v>
      </c>
      <c r="Y173" s="159">
        <v>1021363</v>
      </c>
      <c r="Z173" s="159">
        <f t="shared" si="790"/>
        <v>6128178</v>
      </c>
      <c r="AA173" s="160" t="str">
        <f t="shared" si="791"/>
        <v>OK</v>
      </c>
      <c r="AB173" s="159">
        <v>1011061</v>
      </c>
      <c r="AC173" s="159">
        <f t="shared" si="792"/>
        <v>6066366</v>
      </c>
      <c r="AD173" s="160" t="str">
        <f t="shared" si="793"/>
        <v>OK</v>
      </c>
      <c r="AE173" s="159">
        <v>985615</v>
      </c>
      <c r="AF173" s="159">
        <f t="shared" si="794"/>
        <v>5913690</v>
      </c>
      <c r="AG173" s="160" t="str">
        <f t="shared" si="795"/>
        <v>OK</v>
      </c>
      <c r="AH173" s="159">
        <v>1010026</v>
      </c>
      <c r="AI173" s="159">
        <f t="shared" si="796"/>
        <v>6060156</v>
      </c>
      <c r="AJ173" s="160" t="str">
        <f t="shared" si="797"/>
        <v>OK</v>
      </c>
      <c r="AK173" s="159">
        <v>1012171</v>
      </c>
      <c r="AL173" s="159">
        <f t="shared" si="798"/>
        <v>6073026</v>
      </c>
      <c r="AM173" s="160" t="str">
        <f t="shared" si="799"/>
        <v>OK</v>
      </c>
      <c r="AN173" s="159">
        <v>1007875</v>
      </c>
      <c r="AO173" s="159">
        <f t="shared" si="800"/>
        <v>6047250</v>
      </c>
      <c r="AP173" s="160" t="str">
        <f t="shared" si="801"/>
        <v>OK</v>
      </c>
      <c r="AQ173" s="159">
        <v>1013894</v>
      </c>
      <c r="AR173" s="159">
        <f t="shared" si="802"/>
        <v>6083364</v>
      </c>
      <c r="AS173" s="160" t="str">
        <f t="shared" si="803"/>
        <v>OK</v>
      </c>
      <c r="AT173" s="159">
        <v>1013499</v>
      </c>
      <c r="AU173" s="159">
        <f t="shared" si="804"/>
        <v>6080994</v>
      </c>
      <c r="AV173" s="160" t="str">
        <f t="shared" si="805"/>
        <v>OK</v>
      </c>
      <c r="AW173" s="159">
        <v>1001000</v>
      </c>
      <c r="AX173" s="159">
        <f t="shared" si="806"/>
        <v>6006000</v>
      </c>
      <c r="AY173" s="160" t="str">
        <f t="shared" si="807"/>
        <v>OK</v>
      </c>
      <c r="AZ173" s="159">
        <v>1021363</v>
      </c>
      <c r="BA173" s="159">
        <f t="shared" si="808"/>
        <v>6128178</v>
      </c>
      <c r="BB173" s="160" t="str">
        <f t="shared" si="809"/>
        <v>OK</v>
      </c>
    </row>
    <row r="174" spans="1:54" x14ac:dyDescent="0.2">
      <c r="A174" s="155">
        <v>25.11</v>
      </c>
      <c r="B174" s="162" t="s">
        <v>315</v>
      </c>
      <c r="C174" s="157" t="s">
        <v>185</v>
      </c>
      <c r="D174" s="179">
        <v>12</v>
      </c>
      <c r="E174" s="159">
        <v>372690</v>
      </c>
      <c r="F174" s="159">
        <f t="shared" si="777"/>
        <v>4472280</v>
      </c>
      <c r="G174" s="159">
        <v>369708</v>
      </c>
      <c r="H174" s="159">
        <f t="shared" si="778"/>
        <v>4436496</v>
      </c>
      <c r="I174" s="160" t="str">
        <f t="shared" si="779"/>
        <v>OK</v>
      </c>
      <c r="J174" s="159">
        <v>366449</v>
      </c>
      <c r="K174" s="159">
        <f t="shared" si="780"/>
        <v>4397388</v>
      </c>
      <c r="L174" s="160" t="str">
        <f t="shared" si="781"/>
        <v>OK</v>
      </c>
      <c r="M174" s="159">
        <v>372690</v>
      </c>
      <c r="N174" s="159">
        <f t="shared" si="782"/>
        <v>4472280</v>
      </c>
      <c r="O174" s="160" t="str">
        <f t="shared" si="783"/>
        <v>OK</v>
      </c>
      <c r="P174" s="159">
        <v>367752</v>
      </c>
      <c r="Q174" s="159">
        <f t="shared" si="784"/>
        <v>4413024</v>
      </c>
      <c r="R174" s="160" t="str">
        <f t="shared" si="785"/>
        <v>OK</v>
      </c>
      <c r="S174" s="159">
        <v>368479</v>
      </c>
      <c r="T174" s="159">
        <f t="shared" si="786"/>
        <v>4421748</v>
      </c>
      <c r="U174" s="160" t="str">
        <f t="shared" si="787"/>
        <v>OK</v>
      </c>
      <c r="V174" s="159">
        <v>369559</v>
      </c>
      <c r="W174" s="159">
        <f t="shared" si="788"/>
        <v>4434708</v>
      </c>
      <c r="X174" s="160" t="str">
        <f t="shared" si="789"/>
        <v>OK</v>
      </c>
      <c r="Y174" s="159">
        <v>372690</v>
      </c>
      <c r="Z174" s="159">
        <f t="shared" si="790"/>
        <v>4472280</v>
      </c>
      <c r="AA174" s="160" t="str">
        <f t="shared" si="791"/>
        <v>OK</v>
      </c>
      <c r="AB174" s="159">
        <v>368931</v>
      </c>
      <c r="AC174" s="159">
        <f t="shared" si="792"/>
        <v>4427172</v>
      </c>
      <c r="AD174" s="160" t="str">
        <f t="shared" si="793"/>
        <v>OK</v>
      </c>
      <c r="AE174" s="159">
        <v>359646</v>
      </c>
      <c r="AF174" s="159">
        <f t="shared" si="794"/>
        <v>4315752</v>
      </c>
      <c r="AG174" s="160" t="str">
        <f t="shared" si="795"/>
        <v>OK</v>
      </c>
      <c r="AH174" s="159">
        <v>368553</v>
      </c>
      <c r="AI174" s="159">
        <f t="shared" si="796"/>
        <v>4422636</v>
      </c>
      <c r="AJ174" s="160" t="str">
        <f t="shared" si="797"/>
        <v>OK</v>
      </c>
      <c r="AK174" s="159">
        <v>369336</v>
      </c>
      <c r="AL174" s="159">
        <f t="shared" si="798"/>
        <v>4432032</v>
      </c>
      <c r="AM174" s="160" t="str">
        <f t="shared" si="799"/>
        <v>OK</v>
      </c>
      <c r="AN174" s="159">
        <v>367768</v>
      </c>
      <c r="AO174" s="159">
        <f t="shared" si="800"/>
        <v>4413216</v>
      </c>
      <c r="AP174" s="160" t="str">
        <f t="shared" si="801"/>
        <v>OK</v>
      </c>
      <c r="AQ174" s="159">
        <v>369965</v>
      </c>
      <c r="AR174" s="159">
        <f t="shared" si="802"/>
        <v>4439580</v>
      </c>
      <c r="AS174" s="160" t="str">
        <f t="shared" si="803"/>
        <v>OK</v>
      </c>
      <c r="AT174" s="159">
        <v>369820</v>
      </c>
      <c r="AU174" s="159">
        <f t="shared" si="804"/>
        <v>4437840</v>
      </c>
      <c r="AV174" s="160" t="str">
        <f t="shared" si="805"/>
        <v>OK</v>
      </c>
      <c r="AW174" s="159">
        <v>366000</v>
      </c>
      <c r="AX174" s="159">
        <f t="shared" si="806"/>
        <v>4392000</v>
      </c>
      <c r="AY174" s="160" t="str">
        <f t="shared" si="807"/>
        <v>OK</v>
      </c>
      <c r="AZ174" s="159">
        <v>372690</v>
      </c>
      <c r="BA174" s="159">
        <f t="shared" si="808"/>
        <v>4472280</v>
      </c>
      <c r="BB174" s="160" t="str">
        <f t="shared" si="809"/>
        <v>OK</v>
      </c>
    </row>
    <row r="175" spans="1:54" x14ac:dyDescent="0.2">
      <c r="A175" s="155">
        <v>25.12</v>
      </c>
      <c r="B175" s="162" t="s">
        <v>316</v>
      </c>
      <c r="C175" s="157" t="s">
        <v>185</v>
      </c>
      <c r="D175" s="179">
        <v>2</v>
      </c>
      <c r="E175" s="159">
        <v>413090</v>
      </c>
      <c r="F175" s="159">
        <f t="shared" si="777"/>
        <v>826180</v>
      </c>
      <c r="G175" s="159">
        <v>409785</v>
      </c>
      <c r="H175" s="159">
        <f t="shared" si="778"/>
        <v>819570</v>
      </c>
      <c r="I175" s="160" t="str">
        <f t="shared" si="779"/>
        <v>OK</v>
      </c>
      <c r="J175" s="159">
        <v>406172</v>
      </c>
      <c r="K175" s="159">
        <f t="shared" si="780"/>
        <v>812344</v>
      </c>
      <c r="L175" s="160" t="str">
        <f t="shared" si="781"/>
        <v>OK</v>
      </c>
      <c r="M175" s="159">
        <v>413090</v>
      </c>
      <c r="N175" s="159">
        <f t="shared" si="782"/>
        <v>826180</v>
      </c>
      <c r="O175" s="160" t="str">
        <f t="shared" si="783"/>
        <v>OK</v>
      </c>
      <c r="P175" s="159">
        <v>407617</v>
      </c>
      <c r="Q175" s="159">
        <f t="shared" si="784"/>
        <v>815234</v>
      </c>
      <c r="R175" s="160" t="str">
        <f t="shared" si="785"/>
        <v>OK</v>
      </c>
      <c r="S175" s="159">
        <v>408422</v>
      </c>
      <c r="T175" s="159">
        <f t="shared" si="786"/>
        <v>816844</v>
      </c>
      <c r="U175" s="160" t="str">
        <f t="shared" si="787"/>
        <v>OK</v>
      </c>
      <c r="V175" s="159">
        <v>409620</v>
      </c>
      <c r="W175" s="159">
        <f t="shared" si="788"/>
        <v>819240</v>
      </c>
      <c r="X175" s="160" t="str">
        <f t="shared" si="789"/>
        <v>OK</v>
      </c>
      <c r="Y175" s="159">
        <v>413090</v>
      </c>
      <c r="Z175" s="159">
        <f t="shared" si="790"/>
        <v>826180</v>
      </c>
      <c r="AA175" s="160" t="str">
        <f t="shared" si="791"/>
        <v>OK</v>
      </c>
      <c r="AB175" s="159">
        <v>408923</v>
      </c>
      <c r="AC175" s="159">
        <f t="shared" si="792"/>
        <v>817846</v>
      </c>
      <c r="AD175" s="160" t="str">
        <f t="shared" si="793"/>
        <v>OK</v>
      </c>
      <c r="AE175" s="159">
        <v>398632</v>
      </c>
      <c r="AF175" s="159">
        <f t="shared" si="794"/>
        <v>797264</v>
      </c>
      <c r="AG175" s="160" t="str">
        <f t="shared" si="795"/>
        <v>OK</v>
      </c>
      <c r="AH175" s="159">
        <v>408505</v>
      </c>
      <c r="AI175" s="159">
        <f t="shared" si="796"/>
        <v>817010</v>
      </c>
      <c r="AJ175" s="160" t="str">
        <f t="shared" si="797"/>
        <v>OK</v>
      </c>
      <c r="AK175" s="159">
        <v>409372</v>
      </c>
      <c r="AL175" s="159">
        <f t="shared" si="798"/>
        <v>818744</v>
      </c>
      <c r="AM175" s="160" t="str">
        <f t="shared" si="799"/>
        <v>OK</v>
      </c>
      <c r="AN175" s="159">
        <v>407635</v>
      </c>
      <c r="AO175" s="159">
        <f t="shared" si="800"/>
        <v>815270</v>
      </c>
      <c r="AP175" s="160" t="str">
        <f t="shared" si="801"/>
        <v>OK</v>
      </c>
      <c r="AQ175" s="159">
        <v>410069</v>
      </c>
      <c r="AR175" s="159">
        <f t="shared" si="802"/>
        <v>820138</v>
      </c>
      <c r="AS175" s="160" t="str">
        <f t="shared" si="803"/>
        <v>OK</v>
      </c>
      <c r="AT175" s="159">
        <v>409909</v>
      </c>
      <c r="AU175" s="159">
        <f t="shared" si="804"/>
        <v>819818</v>
      </c>
      <c r="AV175" s="160" t="str">
        <f t="shared" si="805"/>
        <v>OK</v>
      </c>
      <c r="AW175" s="159">
        <v>405000</v>
      </c>
      <c r="AX175" s="159">
        <f t="shared" si="806"/>
        <v>810000</v>
      </c>
      <c r="AY175" s="160" t="str">
        <f t="shared" si="807"/>
        <v>OK</v>
      </c>
      <c r="AZ175" s="159">
        <v>413090</v>
      </c>
      <c r="BA175" s="159">
        <f t="shared" si="808"/>
        <v>826180</v>
      </c>
      <c r="BB175" s="160" t="str">
        <f t="shared" si="809"/>
        <v>OK</v>
      </c>
    </row>
    <row r="176" spans="1:54" x14ac:dyDescent="0.2">
      <c r="A176" s="155">
        <v>25.13</v>
      </c>
      <c r="B176" s="162" t="s">
        <v>317</v>
      </c>
      <c r="C176" s="157" t="s">
        <v>185</v>
      </c>
      <c r="D176" s="179">
        <v>6</v>
      </c>
      <c r="E176" s="159">
        <v>679225</v>
      </c>
      <c r="F176" s="159">
        <f t="shared" si="777"/>
        <v>4075350</v>
      </c>
      <c r="G176" s="159">
        <v>673791</v>
      </c>
      <c r="H176" s="159">
        <f t="shared" si="778"/>
        <v>4042746</v>
      </c>
      <c r="I176" s="160" t="str">
        <f t="shared" si="779"/>
        <v>OK</v>
      </c>
      <c r="J176" s="159">
        <v>667851</v>
      </c>
      <c r="K176" s="159">
        <f t="shared" si="780"/>
        <v>4007106</v>
      </c>
      <c r="L176" s="160" t="str">
        <f t="shared" si="781"/>
        <v>OK</v>
      </c>
      <c r="M176" s="159">
        <v>679225</v>
      </c>
      <c r="N176" s="159">
        <f t="shared" si="782"/>
        <v>4075350</v>
      </c>
      <c r="O176" s="160" t="str">
        <f t="shared" si="783"/>
        <v>OK</v>
      </c>
      <c r="P176" s="159">
        <v>670225</v>
      </c>
      <c r="Q176" s="159">
        <f t="shared" si="784"/>
        <v>4021350</v>
      </c>
      <c r="R176" s="160" t="str">
        <f t="shared" si="785"/>
        <v>OK</v>
      </c>
      <c r="S176" s="159">
        <v>671550</v>
      </c>
      <c r="T176" s="159">
        <f t="shared" si="786"/>
        <v>4029300</v>
      </c>
      <c r="U176" s="160" t="str">
        <f t="shared" si="787"/>
        <v>OK</v>
      </c>
      <c r="V176" s="159">
        <v>673520</v>
      </c>
      <c r="W176" s="159">
        <f t="shared" si="788"/>
        <v>4041120</v>
      </c>
      <c r="X176" s="160" t="str">
        <f t="shared" si="789"/>
        <v>OK</v>
      </c>
      <c r="Y176" s="159">
        <v>679225</v>
      </c>
      <c r="Z176" s="159">
        <f t="shared" si="790"/>
        <v>4075350</v>
      </c>
      <c r="AA176" s="160" t="str">
        <f t="shared" si="791"/>
        <v>OK</v>
      </c>
      <c r="AB176" s="159">
        <v>672374</v>
      </c>
      <c r="AC176" s="159">
        <f t="shared" si="792"/>
        <v>4034244</v>
      </c>
      <c r="AD176" s="160" t="str">
        <f t="shared" si="793"/>
        <v>OK</v>
      </c>
      <c r="AE176" s="159">
        <v>655452</v>
      </c>
      <c r="AF176" s="159">
        <f t="shared" si="794"/>
        <v>3932712</v>
      </c>
      <c r="AG176" s="160" t="str">
        <f t="shared" si="795"/>
        <v>OK</v>
      </c>
      <c r="AH176" s="159">
        <v>671686</v>
      </c>
      <c r="AI176" s="159">
        <f t="shared" si="796"/>
        <v>4030116</v>
      </c>
      <c r="AJ176" s="160" t="str">
        <f t="shared" si="797"/>
        <v>OK</v>
      </c>
      <c r="AK176" s="159">
        <v>673112</v>
      </c>
      <c r="AL176" s="159">
        <f t="shared" si="798"/>
        <v>4038672</v>
      </c>
      <c r="AM176" s="160" t="str">
        <f t="shared" si="799"/>
        <v>OK</v>
      </c>
      <c r="AN176" s="159">
        <v>670255</v>
      </c>
      <c r="AO176" s="159">
        <f t="shared" si="800"/>
        <v>4021530</v>
      </c>
      <c r="AP176" s="160" t="str">
        <f t="shared" si="801"/>
        <v>OK</v>
      </c>
      <c r="AQ176" s="159">
        <v>674258</v>
      </c>
      <c r="AR176" s="159">
        <f t="shared" si="802"/>
        <v>4045548</v>
      </c>
      <c r="AS176" s="160" t="str">
        <f t="shared" si="803"/>
        <v>OK</v>
      </c>
      <c r="AT176" s="159">
        <v>673995</v>
      </c>
      <c r="AU176" s="159">
        <f t="shared" si="804"/>
        <v>4043970</v>
      </c>
      <c r="AV176" s="160" t="str">
        <f t="shared" si="805"/>
        <v>OK</v>
      </c>
      <c r="AW176" s="159">
        <v>666000</v>
      </c>
      <c r="AX176" s="159">
        <f t="shared" si="806"/>
        <v>3996000</v>
      </c>
      <c r="AY176" s="160" t="str">
        <f t="shared" si="807"/>
        <v>OK</v>
      </c>
      <c r="AZ176" s="159">
        <v>679225</v>
      </c>
      <c r="BA176" s="159">
        <f t="shared" si="808"/>
        <v>4075350</v>
      </c>
      <c r="BB176" s="160" t="str">
        <f t="shared" si="809"/>
        <v>OK</v>
      </c>
    </row>
    <row r="177" spans="1:54" x14ac:dyDescent="0.2">
      <c r="A177" s="155">
        <v>25.14</v>
      </c>
      <c r="B177" s="162" t="s">
        <v>318</v>
      </c>
      <c r="C177" s="157" t="s">
        <v>185</v>
      </c>
      <c r="D177" s="179">
        <v>2</v>
      </c>
      <c r="E177" s="159">
        <v>1115040</v>
      </c>
      <c r="F177" s="159">
        <f t="shared" si="777"/>
        <v>2230080</v>
      </c>
      <c r="G177" s="159">
        <v>1106120</v>
      </c>
      <c r="H177" s="159">
        <f t="shared" si="778"/>
        <v>2212240</v>
      </c>
      <c r="I177" s="160" t="str">
        <f t="shared" si="779"/>
        <v>OK</v>
      </c>
      <c r="J177" s="159">
        <v>1096368</v>
      </c>
      <c r="K177" s="159">
        <f t="shared" si="780"/>
        <v>2192736</v>
      </c>
      <c r="L177" s="160" t="str">
        <f t="shared" si="781"/>
        <v>OK</v>
      </c>
      <c r="M177" s="159">
        <v>1115040</v>
      </c>
      <c r="N177" s="159">
        <f t="shared" si="782"/>
        <v>2230080</v>
      </c>
      <c r="O177" s="160" t="str">
        <f t="shared" si="783"/>
        <v>OK</v>
      </c>
      <c r="P177" s="159">
        <v>1100266</v>
      </c>
      <c r="Q177" s="159">
        <f t="shared" si="784"/>
        <v>2200532</v>
      </c>
      <c r="R177" s="160" t="str">
        <f t="shared" si="785"/>
        <v>OK</v>
      </c>
      <c r="S177" s="159">
        <v>1102440</v>
      </c>
      <c r="T177" s="159">
        <f t="shared" si="786"/>
        <v>2204880</v>
      </c>
      <c r="U177" s="160" t="str">
        <f t="shared" si="787"/>
        <v>OK</v>
      </c>
      <c r="V177" s="159">
        <v>1105674</v>
      </c>
      <c r="W177" s="159">
        <f t="shared" si="788"/>
        <v>2211348</v>
      </c>
      <c r="X177" s="160" t="str">
        <f t="shared" si="789"/>
        <v>OK</v>
      </c>
      <c r="Y177" s="159">
        <v>1115040</v>
      </c>
      <c r="Z177" s="159">
        <f t="shared" si="790"/>
        <v>2230080</v>
      </c>
      <c r="AA177" s="160" t="str">
        <f t="shared" si="791"/>
        <v>OK</v>
      </c>
      <c r="AB177" s="159">
        <v>1103793</v>
      </c>
      <c r="AC177" s="159">
        <f t="shared" si="792"/>
        <v>2207586</v>
      </c>
      <c r="AD177" s="160" t="str">
        <f t="shared" si="793"/>
        <v>OK</v>
      </c>
      <c r="AE177" s="159">
        <v>1076014</v>
      </c>
      <c r="AF177" s="159">
        <f t="shared" si="794"/>
        <v>2152028</v>
      </c>
      <c r="AG177" s="160" t="str">
        <f t="shared" si="795"/>
        <v>OK</v>
      </c>
      <c r="AH177" s="159">
        <v>1102663</v>
      </c>
      <c r="AI177" s="159">
        <f t="shared" si="796"/>
        <v>2205326</v>
      </c>
      <c r="AJ177" s="160" t="str">
        <f t="shared" si="797"/>
        <v>OK</v>
      </c>
      <c r="AK177" s="159">
        <v>1105005</v>
      </c>
      <c r="AL177" s="159">
        <f t="shared" si="798"/>
        <v>2210010</v>
      </c>
      <c r="AM177" s="160" t="str">
        <f t="shared" si="799"/>
        <v>OK</v>
      </c>
      <c r="AN177" s="159">
        <v>1100315</v>
      </c>
      <c r="AO177" s="159">
        <f t="shared" si="800"/>
        <v>2200630</v>
      </c>
      <c r="AP177" s="160" t="str">
        <f t="shared" si="801"/>
        <v>OK</v>
      </c>
      <c r="AQ177" s="159">
        <v>1106886</v>
      </c>
      <c r="AR177" s="159">
        <f t="shared" si="802"/>
        <v>2213772</v>
      </c>
      <c r="AS177" s="160" t="str">
        <f t="shared" si="803"/>
        <v>OK</v>
      </c>
      <c r="AT177" s="159">
        <v>1106454</v>
      </c>
      <c r="AU177" s="159">
        <f t="shared" si="804"/>
        <v>2212908</v>
      </c>
      <c r="AV177" s="160" t="str">
        <f t="shared" si="805"/>
        <v>OK</v>
      </c>
      <c r="AW177" s="159">
        <v>1093000</v>
      </c>
      <c r="AX177" s="159">
        <f t="shared" si="806"/>
        <v>2186000</v>
      </c>
      <c r="AY177" s="160" t="str">
        <f t="shared" si="807"/>
        <v>OK</v>
      </c>
      <c r="AZ177" s="159">
        <v>1115040</v>
      </c>
      <c r="BA177" s="159">
        <f t="shared" si="808"/>
        <v>2230080</v>
      </c>
      <c r="BB177" s="160" t="str">
        <f t="shared" si="809"/>
        <v>OK</v>
      </c>
    </row>
    <row r="178" spans="1:54" x14ac:dyDescent="0.2">
      <c r="A178" s="155">
        <v>25.15</v>
      </c>
      <c r="B178" s="162" t="s">
        <v>319</v>
      </c>
      <c r="C178" s="157" t="s">
        <v>185</v>
      </c>
      <c r="D178" s="179">
        <v>2</v>
      </c>
      <c r="E178" s="159">
        <v>6569040</v>
      </c>
      <c r="F178" s="159">
        <f t="shared" si="777"/>
        <v>13138080</v>
      </c>
      <c r="G178" s="159">
        <v>6516488</v>
      </c>
      <c r="H178" s="159">
        <f t="shared" si="778"/>
        <v>13032976</v>
      </c>
      <c r="I178" s="160" t="str">
        <f t="shared" si="779"/>
        <v>OK</v>
      </c>
      <c r="J178" s="159">
        <v>6459036</v>
      </c>
      <c r="K178" s="159">
        <f t="shared" si="780"/>
        <v>12918072</v>
      </c>
      <c r="L178" s="160" t="str">
        <f t="shared" si="781"/>
        <v>OK</v>
      </c>
      <c r="M178" s="159">
        <v>6569040</v>
      </c>
      <c r="N178" s="159">
        <f t="shared" si="782"/>
        <v>13138080</v>
      </c>
      <c r="O178" s="160" t="str">
        <f t="shared" si="783"/>
        <v>OK</v>
      </c>
      <c r="P178" s="159">
        <v>6482000</v>
      </c>
      <c r="Q178" s="159">
        <f t="shared" si="784"/>
        <v>12964000</v>
      </c>
      <c r="R178" s="160" t="str">
        <f t="shared" si="785"/>
        <v>OK</v>
      </c>
      <c r="S178" s="159">
        <v>6494810</v>
      </c>
      <c r="T178" s="159">
        <f t="shared" si="786"/>
        <v>12989620</v>
      </c>
      <c r="U178" s="160" t="str">
        <f t="shared" si="787"/>
        <v>OK</v>
      </c>
      <c r="V178" s="159">
        <v>6513860</v>
      </c>
      <c r="W178" s="159">
        <f t="shared" si="788"/>
        <v>13027720</v>
      </c>
      <c r="X178" s="160" t="str">
        <f t="shared" si="789"/>
        <v>OK</v>
      </c>
      <c r="Y178" s="159">
        <v>6569040</v>
      </c>
      <c r="Z178" s="159">
        <f t="shared" si="790"/>
        <v>13138080</v>
      </c>
      <c r="AA178" s="160" t="str">
        <f t="shared" si="791"/>
        <v>OK</v>
      </c>
      <c r="AB178" s="159">
        <v>6502778</v>
      </c>
      <c r="AC178" s="159">
        <f t="shared" si="792"/>
        <v>13005556</v>
      </c>
      <c r="AD178" s="160" t="str">
        <f t="shared" si="793"/>
        <v>OK</v>
      </c>
      <c r="AE178" s="159">
        <v>6339124</v>
      </c>
      <c r="AF178" s="159">
        <f t="shared" si="794"/>
        <v>12678248</v>
      </c>
      <c r="AG178" s="160" t="str">
        <f t="shared" si="795"/>
        <v>OK</v>
      </c>
      <c r="AH178" s="159">
        <v>6496124</v>
      </c>
      <c r="AI178" s="159">
        <f t="shared" si="796"/>
        <v>12992248</v>
      </c>
      <c r="AJ178" s="160" t="str">
        <f t="shared" si="797"/>
        <v>OK</v>
      </c>
      <c r="AK178" s="159">
        <v>6509919</v>
      </c>
      <c r="AL178" s="159">
        <f t="shared" si="798"/>
        <v>13019838</v>
      </c>
      <c r="AM178" s="160" t="str">
        <f t="shared" si="799"/>
        <v>OK</v>
      </c>
      <c r="AN178" s="159">
        <v>6482290</v>
      </c>
      <c r="AO178" s="159">
        <f t="shared" si="800"/>
        <v>12964580</v>
      </c>
      <c r="AP178" s="160" t="str">
        <f t="shared" si="801"/>
        <v>OK</v>
      </c>
      <c r="AQ178" s="159">
        <v>6521001</v>
      </c>
      <c r="AR178" s="159">
        <f t="shared" si="802"/>
        <v>13042002</v>
      </c>
      <c r="AS178" s="160" t="str">
        <f t="shared" si="803"/>
        <v>OK</v>
      </c>
      <c r="AT178" s="159">
        <v>6518458</v>
      </c>
      <c r="AU178" s="159">
        <f t="shared" si="804"/>
        <v>13036916</v>
      </c>
      <c r="AV178" s="160" t="str">
        <f t="shared" si="805"/>
        <v>OK</v>
      </c>
      <c r="AW178" s="159">
        <v>6440000</v>
      </c>
      <c r="AX178" s="159">
        <f t="shared" si="806"/>
        <v>12880000</v>
      </c>
      <c r="AY178" s="160" t="str">
        <f t="shared" si="807"/>
        <v>OK</v>
      </c>
      <c r="AZ178" s="159">
        <v>6569040</v>
      </c>
      <c r="BA178" s="159">
        <f t="shared" si="808"/>
        <v>13138080</v>
      </c>
      <c r="BB178" s="160" t="str">
        <f t="shared" si="809"/>
        <v>OK</v>
      </c>
    </row>
    <row r="179" spans="1:54" ht="30" x14ac:dyDescent="0.2">
      <c r="A179" s="155">
        <v>25.16</v>
      </c>
      <c r="B179" s="162" t="s">
        <v>320</v>
      </c>
      <c r="C179" s="157" t="s">
        <v>185</v>
      </c>
      <c r="D179" s="179">
        <v>2</v>
      </c>
      <c r="E179" s="159">
        <v>685538</v>
      </c>
      <c r="F179" s="159">
        <f t="shared" si="777"/>
        <v>1371076</v>
      </c>
      <c r="G179" s="159">
        <v>680054</v>
      </c>
      <c r="H179" s="159">
        <f t="shared" si="778"/>
        <v>1360108</v>
      </c>
      <c r="I179" s="160" t="str">
        <f t="shared" si="779"/>
        <v>OK</v>
      </c>
      <c r="J179" s="159">
        <v>674058</v>
      </c>
      <c r="K179" s="159">
        <f t="shared" si="780"/>
        <v>1348116</v>
      </c>
      <c r="L179" s="160" t="str">
        <f t="shared" si="781"/>
        <v>OK</v>
      </c>
      <c r="M179" s="159">
        <v>685538</v>
      </c>
      <c r="N179" s="159">
        <f t="shared" si="782"/>
        <v>1371076</v>
      </c>
      <c r="O179" s="160" t="str">
        <f t="shared" si="783"/>
        <v>OK</v>
      </c>
      <c r="P179" s="159">
        <v>676455</v>
      </c>
      <c r="Q179" s="159">
        <f t="shared" si="784"/>
        <v>1352910</v>
      </c>
      <c r="R179" s="160" t="str">
        <f t="shared" si="785"/>
        <v>OK</v>
      </c>
      <c r="S179" s="159">
        <v>677791</v>
      </c>
      <c r="T179" s="159">
        <f t="shared" si="786"/>
        <v>1355582</v>
      </c>
      <c r="U179" s="160" t="str">
        <f t="shared" si="787"/>
        <v>OK</v>
      </c>
      <c r="V179" s="159">
        <v>679779</v>
      </c>
      <c r="W179" s="159">
        <f t="shared" si="788"/>
        <v>1359558</v>
      </c>
      <c r="X179" s="160" t="str">
        <f t="shared" si="789"/>
        <v>OK</v>
      </c>
      <c r="Y179" s="159">
        <v>685538</v>
      </c>
      <c r="Z179" s="159">
        <f t="shared" si="790"/>
        <v>1371076</v>
      </c>
      <c r="AA179" s="160" t="str">
        <f t="shared" si="791"/>
        <v>OK</v>
      </c>
      <c r="AB179" s="159">
        <v>678623</v>
      </c>
      <c r="AC179" s="159">
        <f t="shared" si="792"/>
        <v>1357246</v>
      </c>
      <c r="AD179" s="160" t="str">
        <f t="shared" si="793"/>
        <v>OK</v>
      </c>
      <c r="AE179" s="159">
        <v>661544</v>
      </c>
      <c r="AF179" s="159">
        <f t="shared" si="794"/>
        <v>1323088</v>
      </c>
      <c r="AG179" s="160" t="str">
        <f t="shared" si="795"/>
        <v>OK</v>
      </c>
      <c r="AH179" s="159">
        <v>677929</v>
      </c>
      <c r="AI179" s="159">
        <f t="shared" si="796"/>
        <v>1355858</v>
      </c>
      <c r="AJ179" s="160" t="str">
        <f t="shared" si="797"/>
        <v>OK</v>
      </c>
      <c r="AK179" s="159">
        <v>679368</v>
      </c>
      <c r="AL179" s="159">
        <f t="shared" si="798"/>
        <v>1358736</v>
      </c>
      <c r="AM179" s="160" t="str">
        <f t="shared" si="799"/>
        <v>OK</v>
      </c>
      <c r="AN179" s="159">
        <v>676485</v>
      </c>
      <c r="AO179" s="159">
        <f t="shared" si="800"/>
        <v>1352970</v>
      </c>
      <c r="AP179" s="160" t="str">
        <f t="shared" si="801"/>
        <v>OK</v>
      </c>
      <c r="AQ179" s="159">
        <v>680525</v>
      </c>
      <c r="AR179" s="159">
        <f t="shared" si="802"/>
        <v>1361050</v>
      </c>
      <c r="AS179" s="160" t="str">
        <f t="shared" si="803"/>
        <v>OK</v>
      </c>
      <c r="AT179" s="159">
        <v>680259</v>
      </c>
      <c r="AU179" s="159">
        <f t="shared" si="804"/>
        <v>1360518</v>
      </c>
      <c r="AV179" s="160" t="str">
        <f t="shared" si="805"/>
        <v>OK</v>
      </c>
      <c r="AW179" s="159">
        <v>672000</v>
      </c>
      <c r="AX179" s="159">
        <f t="shared" si="806"/>
        <v>1344000</v>
      </c>
      <c r="AY179" s="160" t="str">
        <f t="shared" si="807"/>
        <v>OK</v>
      </c>
      <c r="AZ179" s="159">
        <v>685538</v>
      </c>
      <c r="BA179" s="159">
        <f t="shared" si="808"/>
        <v>1371076</v>
      </c>
      <c r="BB179" s="160" t="str">
        <f t="shared" si="809"/>
        <v>OK</v>
      </c>
    </row>
    <row r="180" spans="1:54" x14ac:dyDescent="0.2">
      <c r="A180" s="155">
        <v>25.17</v>
      </c>
      <c r="B180" s="162" t="s">
        <v>321</v>
      </c>
      <c r="C180" s="157" t="s">
        <v>185</v>
      </c>
      <c r="D180" s="179">
        <v>4</v>
      </c>
      <c r="E180" s="159">
        <v>691093</v>
      </c>
      <c r="F180" s="159">
        <f t="shared" si="777"/>
        <v>2764372</v>
      </c>
      <c r="G180" s="159">
        <v>685564</v>
      </c>
      <c r="H180" s="159">
        <f t="shared" si="778"/>
        <v>2742256</v>
      </c>
      <c r="I180" s="160" t="str">
        <f t="shared" si="779"/>
        <v>OK</v>
      </c>
      <c r="J180" s="159">
        <v>679520</v>
      </c>
      <c r="K180" s="159">
        <f t="shared" si="780"/>
        <v>2718080</v>
      </c>
      <c r="L180" s="160" t="str">
        <f t="shared" si="781"/>
        <v>OK</v>
      </c>
      <c r="M180" s="159">
        <v>691093</v>
      </c>
      <c r="N180" s="159">
        <f t="shared" si="782"/>
        <v>2764372</v>
      </c>
      <c r="O180" s="160" t="str">
        <f t="shared" si="783"/>
        <v>OK</v>
      </c>
      <c r="P180" s="159">
        <v>681936</v>
      </c>
      <c r="Q180" s="159">
        <f t="shared" si="784"/>
        <v>2727744</v>
      </c>
      <c r="R180" s="160" t="str">
        <f t="shared" si="785"/>
        <v>OK</v>
      </c>
      <c r="S180" s="159">
        <v>683284</v>
      </c>
      <c r="T180" s="159">
        <f t="shared" si="786"/>
        <v>2733136</v>
      </c>
      <c r="U180" s="160" t="str">
        <f t="shared" si="787"/>
        <v>OK</v>
      </c>
      <c r="V180" s="159">
        <v>685288</v>
      </c>
      <c r="W180" s="159">
        <f t="shared" si="788"/>
        <v>2741152</v>
      </c>
      <c r="X180" s="160" t="str">
        <f t="shared" si="789"/>
        <v>OK</v>
      </c>
      <c r="Y180" s="159">
        <v>691093</v>
      </c>
      <c r="Z180" s="159">
        <f t="shared" si="790"/>
        <v>2764372</v>
      </c>
      <c r="AA180" s="160" t="str">
        <f t="shared" si="791"/>
        <v>OK</v>
      </c>
      <c r="AB180" s="159">
        <v>684122</v>
      </c>
      <c r="AC180" s="159">
        <f t="shared" si="792"/>
        <v>2736488</v>
      </c>
      <c r="AD180" s="160" t="str">
        <f t="shared" si="793"/>
        <v>OK</v>
      </c>
      <c r="AE180" s="159">
        <v>666905</v>
      </c>
      <c r="AF180" s="159">
        <f t="shared" si="794"/>
        <v>2667620</v>
      </c>
      <c r="AG180" s="160" t="str">
        <f t="shared" si="795"/>
        <v>OK</v>
      </c>
      <c r="AH180" s="159">
        <v>683422</v>
      </c>
      <c r="AI180" s="159">
        <f t="shared" si="796"/>
        <v>2733688</v>
      </c>
      <c r="AJ180" s="160" t="str">
        <f t="shared" si="797"/>
        <v>OK</v>
      </c>
      <c r="AK180" s="159">
        <v>684873</v>
      </c>
      <c r="AL180" s="159">
        <f t="shared" si="798"/>
        <v>2739492</v>
      </c>
      <c r="AM180" s="160" t="str">
        <f t="shared" si="799"/>
        <v>OK</v>
      </c>
      <c r="AN180" s="159">
        <v>681967</v>
      </c>
      <c r="AO180" s="159">
        <f t="shared" si="800"/>
        <v>2727868</v>
      </c>
      <c r="AP180" s="160" t="str">
        <f t="shared" si="801"/>
        <v>OK</v>
      </c>
      <c r="AQ180" s="159">
        <v>686039</v>
      </c>
      <c r="AR180" s="159">
        <f t="shared" si="802"/>
        <v>2744156</v>
      </c>
      <c r="AS180" s="160" t="str">
        <f t="shared" si="803"/>
        <v>OK</v>
      </c>
      <c r="AT180" s="159">
        <v>685772</v>
      </c>
      <c r="AU180" s="159">
        <f t="shared" si="804"/>
        <v>2743088</v>
      </c>
      <c r="AV180" s="160" t="str">
        <f t="shared" si="805"/>
        <v>OK</v>
      </c>
      <c r="AW180" s="159">
        <v>678000</v>
      </c>
      <c r="AX180" s="159">
        <f t="shared" si="806"/>
        <v>2712000</v>
      </c>
      <c r="AY180" s="160" t="str">
        <f t="shared" si="807"/>
        <v>OK</v>
      </c>
      <c r="AZ180" s="159">
        <v>691093</v>
      </c>
      <c r="BA180" s="159">
        <f t="shared" si="808"/>
        <v>2764372</v>
      </c>
      <c r="BB180" s="160" t="str">
        <f t="shared" si="809"/>
        <v>OK</v>
      </c>
    </row>
    <row r="181" spans="1:54" ht="30" x14ac:dyDescent="0.2">
      <c r="A181" s="155">
        <v>25.18</v>
      </c>
      <c r="B181" s="162" t="s">
        <v>322</v>
      </c>
      <c r="C181" s="157" t="s">
        <v>185</v>
      </c>
      <c r="D181" s="179">
        <v>4</v>
      </c>
      <c r="E181" s="159">
        <v>900668</v>
      </c>
      <c r="F181" s="159">
        <f t="shared" si="777"/>
        <v>3602672</v>
      </c>
      <c r="G181" s="159">
        <v>893463</v>
      </c>
      <c r="H181" s="159">
        <f t="shared" si="778"/>
        <v>3573852</v>
      </c>
      <c r="I181" s="160" t="str">
        <f t="shared" si="779"/>
        <v>OK</v>
      </c>
      <c r="J181" s="159">
        <v>885586</v>
      </c>
      <c r="K181" s="159">
        <f t="shared" si="780"/>
        <v>3542344</v>
      </c>
      <c r="L181" s="160" t="str">
        <f t="shared" si="781"/>
        <v>OK</v>
      </c>
      <c r="M181" s="159">
        <v>900668</v>
      </c>
      <c r="N181" s="159">
        <f t="shared" si="782"/>
        <v>3602672</v>
      </c>
      <c r="O181" s="160" t="str">
        <f t="shared" si="783"/>
        <v>OK</v>
      </c>
      <c r="P181" s="159">
        <v>888734</v>
      </c>
      <c r="Q181" s="159">
        <f t="shared" si="784"/>
        <v>3554936</v>
      </c>
      <c r="R181" s="160" t="str">
        <f t="shared" si="785"/>
        <v>OK</v>
      </c>
      <c r="S181" s="159">
        <v>890490</v>
      </c>
      <c r="T181" s="159">
        <f t="shared" si="786"/>
        <v>3561960</v>
      </c>
      <c r="U181" s="160" t="str">
        <f t="shared" si="787"/>
        <v>OK</v>
      </c>
      <c r="V181" s="159">
        <v>893102</v>
      </c>
      <c r="W181" s="159">
        <f t="shared" si="788"/>
        <v>3572408</v>
      </c>
      <c r="X181" s="160" t="str">
        <f t="shared" si="789"/>
        <v>OK</v>
      </c>
      <c r="Y181" s="159">
        <v>900668</v>
      </c>
      <c r="Z181" s="159">
        <f t="shared" si="790"/>
        <v>3602672</v>
      </c>
      <c r="AA181" s="160" t="str">
        <f t="shared" si="791"/>
        <v>OK</v>
      </c>
      <c r="AB181" s="159">
        <v>891583</v>
      </c>
      <c r="AC181" s="159">
        <f t="shared" si="792"/>
        <v>3566332</v>
      </c>
      <c r="AD181" s="160" t="str">
        <f t="shared" si="793"/>
        <v>OK</v>
      </c>
      <c r="AE181" s="159">
        <v>869145</v>
      </c>
      <c r="AF181" s="159">
        <f t="shared" si="794"/>
        <v>3476580</v>
      </c>
      <c r="AG181" s="160" t="str">
        <f t="shared" si="795"/>
        <v>OK</v>
      </c>
      <c r="AH181" s="159">
        <v>890671</v>
      </c>
      <c r="AI181" s="159">
        <f t="shared" si="796"/>
        <v>3562684</v>
      </c>
      <c r="AJ181" s="160" t="str">
        <f t="shared" si="797"/>
        <v>OK</v>
      </c>
      <c r="AK181" s="159">
        <v>892562</v>
      </c>
      <c r="AL181" s="159">
        <f t="shared" si="798"/>
        <v>3570248</v>
      </c>
      <c r="AM181" s="160" t="str">
        <f t="shared" si="799"/>
        <v>OK</v>
      </c>
      <c r="AN181" s="159">
        <v>888774</v>
      </c>
      <c r="AO181" s="159">
        <f t="shared" si="800"/>
        <v>3555096</v>
      </c>
      <c r="AP181" s="160" t="str">
        <f t="shared" si="801"/>
        <v>OK</v>
      </c>
      <c r="AQ181" s="159">
        <v>894081</v>
      </c>
      <c r="AR181" s="159">
        <f t="shared" si="802"/>
        <v>3576324</v>
      </c>
      <c r="AS181" s="160" t="str">
        <f t="shared" si="803"/>
        <v>OK</v>
      </c>
      <c r="AT181" s="159">
        <v>893733</v>
      </c>
      <c r="AU181" s="159">
        <f t="shared" si="804"/>
        <v>3574932</v>
      </c>
      <c r="AV181" s="160" t="str">
        <f t="shared" si="805"/>
        <v>OK</v>
      </c>
      <c r="AW181" s="159">
        <v>883000</v>
      </c>
      <c r="AX181" s="159">
        <f t="shared" si="806"/>
        <v>3532000</v>
      </c>
      <c r="AY181" s="160" t="str">
        <f t="shared" si="807"/>
        <v>OK</v>
      </c>
      <c r="AZ181" s="159">
        <v>900668</v>
      </c>
      <c r="BA181" s="159">
        <f t="shared" si="808"/>
        <v>3602672</v>
      </c>
      <c r="BB181" s="160" t="str">
        <f t="shared" si="809"/>
        <v>OK</v>
      </c>
    </row>
    <row r="182" spans="1:54" x14ac:dyDescent="0.2">
      <c r="A182" s="155">
        <v>25.19</v>
      </c>
      <c r="B182" s="162" t="s">
        <v>323</v>
      </c>
      <c r="C182" s="157" t="s">
        <v>185</v>
      </c>
      <c r="D182" s="179">
        <v>6</v>
      </c>
      <c r="E182" s="159">
        <v>691850</v>
      </c>
      <c r="F182" s="159">
        <f t="shared" si="777"/>
        <v>4151100</v>
      </c>
      <c r="G182" s="159">
        <v>686315</v>
      </c>
      <c r="H182" s="159">
        <f t="shared" si="778"/>
        <v>4117890</v>
      </c>
      <c r="I182" s="160" t="str">
        <f t="shared" si="779"/>
        <v>OK</v>
      </c>
      <c r="J182" s="159">
        <v>680264</v>
      </c>
      <c r="K182" s="159">
        <f t="shared" si="780"/>
        <v>4081584</v>
      </c>
      <c r="L182" s="160" t="str">
        <f t="shared" si="781"/>
        <v>OK</v>
      </c>
      <c r="M182" s="159">
        <v>691850</v>
      </c>
      <c r="N182" s="159">
        <f t="shared" si="782"/>
        <v>4151100</v>
      </c>
      <c r="O182" s="160" t="str">
        <f t="shared" si="783"/>
        <v>OK</v>
      </c>
      <c r="P182" s="159">
        <v>682683</v>
      </c>
      <c r="Q182" s="159">
        <f t="shared" si="784"/>
        <v>4096098</v>
      </c>
      <c r="R182" s="160" t="str">
        <f t="shared" si="785"/>
        <v>OK</v>
      </c>
      <c r="S182" s="159">
        <v>684032</v>
      </c>
      <c r="T182" s="159">
        <f t="shared" si="786"/>
        <v>4104192</v>
      </c>
      <c r="U182" s="160" t="str">
        <f t="shared" si="787"/>
        <v>OK</v>
      </c>
      <c r="V182" s="159">
        <v>686038</v>
      </c>
      <c r="W182" s="159">
        <f t="shared" si="788"/>
        <v>4116228</v>
      </c>
      <c r="X182" s="160" t="str">
        <f t="shared" si="789"/>
        <v>OK</v>
      </c>
      <c r="Y182" s="159">
        <v>691850</v>
      </c>
      <c r="Z182" s="159">
        <f t="shared" si="790"/>
        <v>4151100</v>
      </c>
      <c r="AA182" s="160" t="str">
        <f t="shared" si="791"/>
        <v>OK</v>
      </c>
      <c r="AB182" s="159">
        <v>684871</v>
      </c>
      <c r="AC182" s="159">
        <f t="shared" si="792"/>
        <v>4109226</v>
      </c>
      <c r="AD182" s="160" t="str">
        <f t="shared" si="793"/>
        <v>OK</v>
      </c>
      <c r="AE182" s="159">
        <v>667635</v>
      </c>
      <c r="AF182" s="159">
        <f t="shared" si="794"/>
        <v>4005810</v>
      </c>
      <c r="AG182" s="160" t="str">
        <f t="shared" si="795"/>
        <v>OK</v>
      </c>
      <c r="AH182" s="159">
        <v>684170</v>
      </c>
      <c r="AI182" s="159">
        <f t="shared" si="796"/>
        <v>4105020</v>
      </c>
      <c r="AJ182" s="160" t="str">
        <f t="shared" si="797"/>
        <v>OK</v>
      </c>
      <c r="AK182" s="159">
        <v>685623</v>
      </c>
      <c r="AL182" s="159">
        <f t="shared" si="798"/>
        <v>4113738</v>
      </c>
      <c r="AM182" s="160" t="str">
        <f t="shared" si="799"/>
        <v>OK</v>
      </c>
      <c r="AN182" s="159">
        <v>682714</v>
      </c>
      <c r="AO182" s="159">
        <f t="shared" si="800"/>
        <v>4096284</v>
      </c>
      <c r="AP182" s="160" t="str">
        <f t="shared" si="801"/>
        <v>OK</v>
      </c>
      <c r="AQ182" s="159">
        <v>686791</v>
      </c>
      <c r="AR182" s="159">
        <f t="shared" si="802"/>
        <v>4120746</v>
      </c>
      <c r="AS182" s="160" t="str">
        <f t="shared" si="803"/>
        <v>OK</v>
      </c>
      <c r="AT182" s="159">
        <v>686523</v>
      </c>
      <c r="AU182" s="159">
        <f t="shared" si="804"/>
        <v>4119138</v>
      </c>
      <c r="AV182" s="160" t="str">
        <f t="shared" si="805"/>
        <v>OK</v>
      </c>
      <c r="AW182" s="159">
        <v>679000</v>
      </c>
      <c r="AX182" s="159">
        <f t="shared" si="806"/>
        <v>4074000</v>
      </c>
      <c r="AY182" s="160" t="str">
        <f t="shared" si="807"/>
        <v>OK</v>
      </c>
      <c r="AZ182" s="159">
        <v>691850</v>
      </c>
      <c r="BA182" s="159">
        <f t="shared" si="808"/>
        <v>4151100</v>
      </c>
      <c r="BB182" s="160" t="str">
        <f t="shared" si="809"/>
        <v>OK</v>
      </c>
    </row>
    <row r="183" spans="1:54" x14ac:dyDescent="0.2">
      <c r="A183" s="175" t="s">
        <v>324</v>
      </c>
      <c r="B183" s="162" t="s">
        <v>325</v>
      </c>
      <c r="C183" s="157" t="s">
        <v>185</v>
      </c>
      <c r="D183" s="179">
        <v>6</v>
      </c>
      <c r="E183" s="159">
        <v>462075</v>
      </c>
      <c r="F183" s="159">
        <f t="shared" si="777"/>
        <v>2772450</v>
      </c>
      <c r="G183" s="159">
        <v>458378</v>
      </c>
      <c r="H183" s="159">
        <f t="shared" si="778"/>
        <v>2750268</v>
      </c>
      <c r="I183" s="160" t="str">
        <f t="shared" si="779"/>
        <v>OK</v>
      </c>
      <c r="J183" s="159">
        <v>454337</v>
      </c>
      <c r="K183" s="159">
        <f t="shared" si="780"/>
        <v>2726022</v>
      </c>
      <c r="L183" s="160" t="str">
        <f t="shared" si="781"/>
        <v>OK</v>
      </c>
      <c r="M183" s="159">
        <v>462075</v>
      </c>
      <c r="N183" s="159">
        <f t="shared" si="782"/>
        <v>2772450</v>
      </c>
      <c r="O183" s="160" t="str">
        <f t="shared" si="783"/>
        <v>OK</v>
      </c>
      <c r="P183" s="159">
        <v>455953</v>
      </c>
      <c r="Q183" s="159">
        <f t="shared" si="784"/>
        <v>2735718</v>
      </c>
      <c r="R183" s="160" t="str">
        <f t="shared" si="785"/>
        <v>OK</v>
      </c>
      <c r="S183" s="159">
        <v>456854</v>
      </c>
      <c r="T183" s="159">
        <f t="shared" si="786"/>
        <v>2741124</v>
      </c>
      <c r="U183" s="160" t="str">
        <f t="shared" si="787"/>
        <v>OK</v>
      </c>
      <c r="V183" s="159">
        <v>458194</v>
      </c>
      <c r="W183" s="159">
        <f t="shared" si="788"/>
        <v>2749164</v>
      </c>
      <c r="X183" s="160" t="str">
        <f t="shared" si="789"/>
        <v>OK</v>
      </c>
      <c r="Y183" s="159">
        <v>462075</v>
      </c>
      <c r="Z183" s="159">
        <f t="shared" si="790"/>
        <v>2772450</v>
      </c>
      <c r="AA183" s="160" t="str">
        <f t="shared" si="791"/>
        <v>OK</v>
      </c>
      <c r="AB183" s="159">
        <v>457414</v>
      </c>
      <c r="AC183" s="159">
        <f t="shared" si="792"/>
        <v>2744484</v>
      </c>
      <c r="AD183" s="160" t="str">
        <f t="shared" si="793"/>
        <v>OK</v>
      </c>
      <c r="AE183" s="159">
        <v>445902</v>
      </c>
      <c r="AF183" s="159">
        <f t="shared" si="794"/>
        <v>2675412</v>
      </c>
      <c r="AG183" s="160" t="str">
        <f t="shared" si="795"/>
        <v>OK</v>
      </c>
      <c r="AH183" s="159">
        <v>456946</v>
      </c>
      <c r="AI183" s="159">
        <f t="shared" si="796"/>
        <v>2741676</v>
      </c>
      <c r="AJ183" s="160" t="str">
        <f t="shared" si="797"/>
        <v>OK</v>
      </c>
      <c r="AK183" s="159">
        <v>457916</v>
      </c>
      <c r="AL183" s="159">
        <f t="shared" si="798"/>
        <v>2747496</v>
      </c>
      <c r="AM183" s="160" t="str">
        <f t="shared" si="799"/>
        <v>OK</v>
      </c>
      <c r="AN183" s="159">
        <v>455973</v>
      </c>
      <c r="AO183" s="159">
        <f t="shared" si="800"/>
        <v>2735838</v>
      </c>
      <c r="AP183" s="160" t="str">
        <f t="shared" si="801"/>
        <v>OK</v>
      </c>
      <c r="AQ183" s="159">
        <v>458696</v>
      </c>
      <c r="AR183" s="159">
        <f t="shared" si="802"/>
        <v>2752176</v>
      </c>
      <c r="AS183" s="160" t="str">
        <f t="shared" si="803"/>
        <v>OK</v>
      </c>
      <c r="AT183" s="159">
        <v>458517</v>
      </c>
      <c r="AU183" s="159">
        <f t="shared" si="804"/>
        <v>2751102</v>
      </c>
      <c r="AV183" s="160" t="str">
        <f t="shared" si="805"/>
        <v>OK</v>
      </c>
      <c r="AW183" s="159">
        <v>453000</v>
      </c>
      <c r="AX183" s="159">
        <f t="shared" si="806"/>
        <v>2718000</v>
      </c>
      <c r="AY183" s="160" t="str">
        <f t="shared" si="807"/>
        <v>OK</v>
      </c>
      <c r="AZ183" s="159">
        <v>462075</v>
      </c>
      <c r="BA183" s="159">
        <f t="shared" si="808"/>
        <v>2772450</v>
      </c>
      <c r="BB183" s="160" t="str">
        <f t="shared" si="809"/>
        <v>OK</v>
      </c>
    </row>
    <row r="184" spans="1:54" ht="30" x14ac:dyDescent="0.2">
      <c r="A184" s="155">
        <v>25.21</v>
      </c>
      <c r="B184" s="162" t="s">
        <v>326</v>
      </c>
      <c r="C184" s="157" t="s">
        <v>185</v>
      </c>
      <c r="D184" s="179">
        <v>4</v>
      </c>
      <c r="E184" s="159">
        <v>1036260</v>
      </c>
      <c r="F184" s="159">
        <f t="shared" si="777"/>
        <v>4145040</v>
      </c>
      <c r="G184" s="159">
        <v>1027970</v>
      </c>
      <c r="H184" s="159">
        <f t="shared" si="778"/>
        <v>4111880</v>
      </c>
      <c r="I184" s="160" t="str">
        <f t="shared" si="779"/>
        <v>OK</v>
      </c>
      <c r="J184" s="159">
        <v>1018907</v>
      </c>
      <c r="K184" s="159">
        <f t="shared" si="780"/>
        <v>4075628</v>
      </c>
      <c r="L184" s="160" t="str">
        <f t="shared" si="781"/>
        <v>OK</v>
      </c>
      <c r="M184" s="159">
        <v>1036260</v>
      </c>
      <c r="N184" s="159">
        <f t="shared" si="782"/>
        <v>4145040</v>
      </c>
      <c r="O184" s="160" t="str">
        <f t="shared" si="783"/>
        <v>OK</v>
      </c>
      <c r="P184" s="159">
        <v>1022530</v>
      </c>
      <c r="Q184" s="159">
        <f t="shared" si="784"/>
        <v>4090120</v>
      </c>
      <c r="R184" s="160" t="str">
        <f t="shared" si="785"/>
        <v>OK</v>
      </c>
      <c r="S184" s="159">
        <v>1024550</v>
      </c>
      <c r="T184" s="159">
        <f t="shared" si="786"/>
        <v>4098200</v>
      </c>
      <c r="U184" s="160" t="str">
        <f t="shared" si="787"/>
        <v>OK</v>
      </c>
      <c r="V184" s="159">
        <v>1027555</v>
      </c>
      <c r="W184" s="159">
        <f t="shared" si="788"/>
        <v>4110220</v>
      </c>
      <c r="X184" s="160" t="str">
        <f t="shared" si="789"/>
        <v>OK</v>
      </c>
      <c r="Y184" s="159">
        <v>1036260</v>
      </c>
      <c r="Z184" s="159">
        <f t="shared" si="790"/>
        <v>4145040</v>
      </c>
      <c r="AA184" s="160" t="str">
        <f t="shared" si="791"/>
        <v>OK</v>
      </c>
      <c r="AB184" s="159">
        <v>1025807</v>
      </c>
      <c r="AC184" s="159">
        <f t="shared" si="792"/>
        <v>4103228</v>
      </c>
      <c r="AD184" s="160" t="str">
        <f t="shared" si="793"/>
        <v>OK</v>
      </c>
      <c r="AE184" s="159">
        <v>999991</v>
      </c>
      <c r="AF184" s="159">
        <f t="shared" si="794"/>
        <v>3999964</v>
      </c>
      <c r="AG184" s="160" t="str">
        <f t="shared" si="795"/>
        <v>OK</v>
      </c>
      <c r="AH184" s="159">
        <v>1024758</v>
      </c>
      <c r="AI184" s="159">
        <f t="shared" si="796"/>
        <v>4099032</v>
      </c>
      <c r="AJ184" s="160" t="str">
        <f t="shared" si="797"/>
        <v>OK</v>
      </c>
      <c r="AK184" s="159">
        <v>1026934</v>
      </c>
      <c r="AL184" s="159">
        <f t="shared" si="798"/>
        <v>4107736</v>
      </c>
      <c r="AM184" s="160" t="str">
        <f t="shared" si="799"/>
        <v>OK</v>
      </c>
      <c r="AN184" s="159">
        <v>1022575</v>
      </c>
      <c r="AO184" s="159">
        <f t="shared" si="800"/>
        <v>4090300</v>
      </c>
      <c r="AP184" s="160" t="str">
        <f t="shared" si="801"/>
        <v>OK</v>
      </c>
      <c r="AQ184" s="159">
        <v>1028682</v>
      </c>
      <c r="AR184" s="159">
        <f t="shared" si="802"/>
        <v>4114728</v>
      </c>
      <c r="AS184" s="160" t="str">
        <f t="shared" si="803"/>
        <v>OK</v>
      </c>
      <c r="AT184" s="159">
        <v>1028281</v>
      </c>
      <c r="AU184" s="159">
        <f t="shared" si="804"/>
        <v>4113124</v>
      </c>
      <c r="AV184" s="160" t="str">
        <f t="shared" si="805"/>
        <v>OK</v>
      </c>
      <c r="AW184" s="159">
        <v>1016000</v>
      </c>
      <c r="AX184" s="159">
        <f t="shared" si="806"/>
        <v>4064000</v>
      </c>
      <c r="AY184" s="160" t="str">
        <f t="shared" si="807"/>
        <v>OK</v>
      </c>
      <c r="AZ184" s="159">
        <v>1036260</v>
      </c>
      <c r="BA184" s="159">
        <f t="shared" si="808"/>
        <v>4145040</v>
      </c>
      <c r="BB184" s="160" t="str">
        <f t="shared" si="809"/>
        <v>OK</v>
      </c>
    </row>
    <row r="185" spans="1:54" x14ac:dyDescent="0.2">
      <c r="A185" s="155">
        <v>25.22</v>
      </c>
      <c r="B185" s="162" t="s">
        <v>327</v>
      </c>
      <c r="C185" s="157" t="s">
        <v>168</v>
      </c>
      <c r="D185" s="179">
        <v>400</v>
      </c>
      <c r="E185" s="159">
        <v>75750</v>
      </c>
      <c r="F185" s="159">
        <f t="shared" si="777"/>
        <v>30300000</v>
      </c>
      <c r="G185" s="159">
        <v>75144</v>
      </c>
      <c r="H185" s="159">
        <f t="shared" si="778"/>
        <v>30057600</v>
      </c>
      <c r="I185" s="160" t="str">
        <f t="shared" si="779"/>
        <v>OK</v>
      </c>
      <c r="J185" s="159">
        <v>74482</v>
      </c>
      <c r="K185" s="159">
        <f t="shared" si="780"/>
        <v>29792800</v>
      </c>
      <c r="L185" s="160" t="str">
        <f t="shared" si="781"/>
        <v>OK</v>
      </c>
      <c r="M185" s="159">
        <v>75750</v>
      </c>
      <c r="N185" s="159">
        <f t="shared" si="782"/>
        <v>30300000</v>
      </c>
      <c r="O185" s="160" t="str">
        <f t="shared" si="783"/>
        <v>OK</v>
      </c>
      <c r="P185" s="159">
        <v>74746</v>
      </c>
      <c r="Q185" s="159">
        <f t="shared" si="784"/>
        <v>29898400</v>
      </c>
      <c r="R185" s="160" t="str">
        <f t="shared" si="785"/>
        <v>OK</v>
      </c>
      <c r="S185" s="159">
        <v>74894</v>
      </c>
      <c r="T185" s="159">
        <f t="shared" si="786"/>
        <v>29957600</v>
      </c>
      <c r="U185" s="160" t="str">
        <f t="shared" si="787"/>
        <v>OK</v>
      </c>
      <c r="V185" s="159">
        <v>75114</v>
      </c>
      <c r="W185" s="159">
        <f t="shared" si="788"/>
        <v>30045600</v>
      </c>
      <c r="X185" s="160" t="str">
        <f t="shared" si="789"/>
        <v>OK</v>
      </c>
      <c r="Y185" s="159">
        <v>75750</v>
      </c>
      <c r="Z185" s="159">
        <f t="shared" si="790"/>
        <v>30300000</v>
      </c>
      <c r="AA185" s="160" t="str">
        <f t="shared" si="791"/>
        <v>OK</v>
      </c>
      <c r="AB185" s="159">
        <v>74986</v>
      </c>
      <c r="AC185" s="159">
        <f t="shared" si="792"/>
        <v>29994400</v>
      </c>
      <c r="AD185" s="160" t="str">
        <f t="shared" si="793"/>
        <v>OK</v>
      </c>
      <c r="AE185" s="159">
        <v>73099</v>
      </c>
      <c r="AF185" s="159">
        <f t="shared" si="794"/>
        <v>29239600</v>
      </c>
      <c r="AG185" s="160" t="str">
        <f t="shared" si="795"/>
        <v>OK</v>
      </c>
      <c r="AH185" s="159">
        <v>74909</v>
      </c>
      <c r="AI185" s="159">
        <f t="shared" si="796"/>
        <v>29963600</v>
      </c>
      <c r="AJ185" s="160" t="str">
        <f t="shared" si="797"/>
        <v>OK</v>
      </c>
      <c r="AK185" s="159">
        <v>75068</v>
      </c>
      <c r="AL185" s="159">
        <f t="shared" si="798"/>
        <v>30027200</v>
      </c>
      <c r="AM185" s="160" t="str">
        <f t="shared" si="799"/>
        <v>OK</v>
      </c>
      <c r="AN185" s="159">
        <v>74750</v>
      </c>
      <c r="AO185" s="159">
        <f t="shared" si="800"/>
        <v>29900000</v>
      </c>
      <c r="AP185" s="160" t="str">
        <f t="shared" si="801"/>
        <v>OK</v>
      </c>
      <c r="AQ185" s="159">
        <v>75196</v>
      </c>
      <c r="AR185" s="159">
        <f t="shared" si="802"/>
        <v>30078400</v>
      </c>
      <c r="AS185" s="160" t="str">
        <f t="shared" si="803"/>
        <v>OK</v>
      </c>
      <c r="AT185" s="159">
        <v>75167</v>
      </c>
      <c r="AU185" s="159">
        <f t="shared" si="804"/>
        <v>30066800</v>
      </c>
      <c r="AV185" s="160" t="str">
        <f t="shared" si="805"/>
        <v>OK</v>
      </c>
      <c r="AW185" s="159">
        <v>74250</v>
      </c>
      <c r="AX185" s="159">
        <f t="shared" si="806"/>
        <v>29700000</v>
      </c>
      <c r="AY185" s="160" t="str">
        <f t="shared" si="807"/>
        <v>OK</v>
      </c>
      <c r="AZ185" s="159">
        <v>75750</v>
      </c>
      <c r="BA185" s="159">
        <f t="shared" si="808"/>
        <v>30300000</v>
      </c>
      <c r="BB185" s="160" t="str">
        <f t="shared" si="809"/>
        <v>OK</v>
      </c>
    </row>
    <row r="186" spans="1:54" ht="30" x14ac:dyDescent="0.2">
      <c r="A186" s="155">
        <v>25.23</v>
      </c>
      <c r="B186" s="162" t="s">
        <v>328</v>
      </c>
      <c r="C186" s="157" t="s">
        <v>170</v>
      </c>
      <c r="D186" s="179">
        <v>60</v>
      </c>
      <c r="E186" s="159">
        <v>128876</v>
      </c>
      <c r="F186" s="159">
        <f t="shared" si="777"/>
        <v>7732560</v>
      </c>
      <c r="G186" s="159">
        <v>127845</v>
      </c>
      <c r="H186" s="159">
        <f t="shared" si="778"/>
        <v>7670700</v>
      </c>
      <c r="I186" s="160" t="str">
        <f t="shared" si="779"/>
        <v>OK</v>
      </c>
      <c r="J186" s="159">
        <v>126718</v>
      </c>
      <c r="K186" s="159">
        <f t="shared" si="780"/>
        <v>7603080</v>
      </c>
      <c r="L186" s="160" t="str">
        <f t="shared" si="781"/>
        <v>OK</v>
      </c>
      <c r="M186" s="159">
        <v>128876</v>
      </c>
      <c r="N186" s="159">
        <f t="shared" si="782"/>
        <v>7732560</v>
      </c>
      <c r="O186" s="160" t="str">
        <f t="shared" si="783"/>
        <v>OK</v>
      </c>
      <c r="P186" s="159">
        <v>127168</v>
      </c>
      <c r="Q186" s="159">
        <f t="shared" si="784"/>
        <v>7630080</v>
      </c>
      <c r="R186" s="160" t="str">
        <f t="shared" si="785"/>
        <v>OK</v>
      </c>
      <c r="S186" s="159">
        <v>127420</v>
      </c>
      <c r="T186" s="159">
        <f t="shared" si="786"/>
        <v>7645200</v>
      </c>
      <c r="U186" s="160" t="str">
        <f t="shared" si="787"/>
        <v>OK</v>
      </c>
      <c r="V186" s="159">
        <v>127793</v>
      </c>
      <c r="W186" s="159">
        <f t="shared" si="788"/>
        <v>7667580</v>
      </c>
      <c r="X186" s="160" t="str">
        <f t="shared" si="789"/>
        <v>OK</v>
      </c>
      <c r="Y186" s="159">
        <v>128876</v>
      </c>
      <c r="Z186" s="159">
        <f t="shared" si="790"/>
        <v>7732560</v>
      </c>
      <c r="AA186" s="160" t="str">
        <f t="shared" si="791"/>
        <v>OK</v>
      </c>
      <c r="AB186" s="159">
        <v>127576</v>
      </c>
      <c r="AC186" s="159">
        <f t="shared" si="792"/>
        <v>7654560</v>
      </c>
      <c r="AD186" s="160" t="str">
        <f t="shared" si="793"/>
        <v>OK</v>
      </c>
      <c r="AE186" s="159">
        <v>124365</v>
      </c>
      <c r="AF186" s="159">
        <f t="shared" si="794"/>
        <v>7461900</v>
      </c>
      <c r="AG186" s="160" t="str">
        <f t="shared" si="795"/>
        <v>OK</v>
      </c>
      <c r="AH186" s="159">
        <v>127445</v>
      </c>
      <c r="AI186" s="159">
        <f t="shared" si="796"/>
        <v>7646700</v>
      </c>
      <c r="AJ186" s="160" t="str">
        <f t="shared" si="797"/>
        <v>OK</v>
      </c>
      <c r="AK186" s="159">
        <v>127716</v>
      </c>
      <c r="AL186" s="159">
        <f t="shared" si="798"/>
        <v>7662960</v>
      </c>
      <c r="AM186" s="160" t="str">
        <f t="shared" si="799"/>
        <v>OK</v>
      </c>
      <c r="AN186" s="159">
        <v>127174</v>
      </c>
      <c r="AO186" s="159">
        <f t="shared" si="800"/>
        <v>7630440</v>
      </c>
      <c r="AP186" s="160" t="str">
        <f t="shared" si="801"/>
        <v>OK</v>
      </c>
      <c r="AQ186" s="159">
        <v>127934</v>
      </c>
      <c r="AR186" s="159">
        <f t="shared" si="802"/>
        <v>7676040</v>
      </c>
      <c r="AS186" s="160" t="str">
        <f t="shared" si="803"/>
        <v>OK</v>
      </c>
      <c r="AT186" s="159">
        <v>127884</v>
      </c>
      <c r="AU186" s="159">
        <f t="shared" si="804"/>
        <v>7673040</v>
      </c>
      <c r="AV186" s="160" t="str">
        <f t="shared" si="805"/>
        <v>OK</v>
      </c>
      <c r="AW186" s="159">
        <v>126300</v>
      </c>
      <c r="AX186" s="159">
        <f t="shared" si="806"/>
        <v>7578000</v>
      </c>
      <c r="AY186" s="160" t="str">
        <f t="shared" si="807"/>
        <v>OK</v>
      </c>
      <c r="AZ186" s="159">
        <v>128876</v>
      </c>
      <c r="BA186" s="159">
        <f t="shared" si="808"/>
        <v>7732560</v>
      </c>
      <c r="BB186" s="160" t="str">
        <f t="shared" si="809"/>
        <v>OK</v>
      </c>
    </row>
    <row r="187" spans="1:54" ht="30" x14ac:dyDescent="0.2">
      <c r="A187" s="155">
        <v>25.24</v>
      </c>
      <c r="B187" s="162" t="s">
        <v>329</v>
      </c>
      <c r="C187" s="157" t="s">
        <v>170</v>
      </c>
      <c r="D187" s="179">
        <v>175.84</v>
      </c>
      <c r="E187" s="159">
        <v>353500</v>
      </c>
      <c r="F187" s="159">
        <f t="shared" si="777"/>
        <v>62159440</v>
      </c>
      <c r="G187" s="159">
        <v>350672</v>
      </c>
      <c r="H187" s="159">
        <f t="shared" si="778"/>
        <v>61662164</v>
      </c>
      <c r="I187" s="160" t="str">
        <f t="shared" si="779"/>
        <v>OK</v>
      </c>
      <c r="J187" s="159">
        <v>347580</v>
      </c>
      <c r="K187" s="159">
        <f t="shared" si="780"/>
        <v>61118467</v>
      </c>
      <c r="L187" s="160" t="str">
        <f t="shared" si="781"/>
        <v>OK</v>
      </c>
      <c r="M187" s="159">
        <v>353500</v>
      </c>
      <c r="N187" s="159">
        <f t="shared" si="782"/>
        <v>62159440</v>
      </c>
      <c r="O187" s="160" t="str">
        <f t="shared" si="783"/>
        <v>OK</v>
      </c>
      <c r="P187" s="159">
        <v>348816</v>
      </c>
      <c r="Q187" s="159">
        <f t="shared" si="784"/>
        <v>61335805</v>
      </c>
      <c r="R187" s="160" t="str">
        <f t="shared" si="785"/>
        <v>OK</v>
      </c>
      <c r="S187" s="159">
        <v>349505</v>
      </c>
      <c r="T187" s="159">
        <f t="shared" si="786"/>
        <v>61456959</v>
      </c>
      <c r="U187" s="160" t="str">
        <f t="shared" si="787"/>
        <v>OK</v>
      </c>
      <c r="V187" s="159">
        <v>350531</v>
      </c>
      <c r="W187" s="159">
        <f t="shared" si="788"/>
        <v>61637371</v>
      </c>
      <c r="X187" s="160" t="str">
        <f t="shared" si="789"/>
        <v>OK</v>
      </c>
      <c r="Y187" s="159">
        <v>353500</v>
      </c>
      <c r="Z187" s="159">
        <f t="shared" si="790"/>
        <v>62159440</v>
      </c>
      <c r="AA187" s="160" t="str">
        <f t="shared" si="791"/>
        <v>OK</v>
      </c>
      <c r="AB187" s="159">
        <v>349934</v>
      </c>
      <c r="AC187" s="159">
        <f t="shared" si="792"/>
        <v>61532395</v>
      </c>
      <c r="AD187" s="160" t="str">
        <f t="shared" si="793"/>
        <v>OK</v>
      </c>
      <c r="AE187" s="159">
        <v>341128</v>
      </c>
      <c r="AF187" s="159">
        <f t="shared" si="794"/>
        <v>59983948</v>
      </c>
      <c r="AG187" s="160" t="str">
        <f t="shared" si="795"/>
        <v>OK</v>
      </c>
      <c r="AH187" s="159">
        <v>349576</v>
      </c>
      <c r="AI187" s="159">
        <f t="shared" si="796"/>
        <v>61469444</v>
      </c>
      <c r="AJ187" s="160" t="str">
        <f t="shared" si="797"/>
        <v>OK</v>
      </c>
      <c r="AK187" s="159">
        <v>350319</v>
      </c>
      <c r="AL187" s="159">
        <f t="shared" si="798"/>
        <v>61600093</v>
      </c>
      <c r="AM187" s="160" t="str">
        <f t="shared" si="799"/>
        <v>OK</v>
      </c>
      <c r="AN187" s="159">
        <v>348832</v>
      </c>
      <c r="AO187" s="159">
        <f t="shared" si="800"/>
        <v>61338619</v>
      </c>
      <c r="AP187" s="160" t="str">
        <f t="shared" si="801"/>
        <v>OK</v>
      </c>
      <c r="AQ187" s="159">
        <v>350915</v>
      </c>
      <c r="AR187" s="159">
        <f t="shared" si="802"/>
        <v>61704894</v>
      </c>
      <c r="AS187" s="160" t="str">
        <f t="shared" si="803"/>
        <v>OK</v>
      </c>
      <c r="AT187" s="159">
        <v>350778</v>
      </c>
      <c r="AU187" s="159">
        <f t="shared" si="804"/>
        <v>61680804</v>
      </c>
      <c r="AV187" s="160" t="str">
        <f t="shared" si="805"/>
        <v>OK</v>
      </c>
      <c r="AW187" s="159">
        <v>346450</v>
      </c>
      <c r="AX187" s="159">
        <f t="shared" si="806"/>
        <v>60919768</v>
      </c>
      <c r="AY187" s="160" t="str">
        <f t="shared" si="807"/>
        <v>OK</v>
      </c>
      <c r="AZ187" s="159">
        <v>353500</v>
      </c>
      <c r="BA187" s="159">
        <f t="shared" si="808"/>
        <v>62159440</v>
      </c>
      <c r="BB187" s="160" t="str">
        <f t="shared" si="809"/>
        <v>OK</v>
      </c>
    </row>
    <row r="188" spans="1:54" ht="30" x14ac:dyDescent="0.2">
      <c r="A188" s="155">
        <v>25.25</v>
      </c>
      <c r="B188" s="162" t="s">
        <v>330</v>
      </c>
      <c r="C188" s="157" t="s">
        <v>168</v>
      </c>
      <c r="D188" s="179">
        <v>182.46</v>
      </c>
      <c r="E188" s="163">
        <v>404578</v>
      </c>
      <c r="F188" s="159">
        <f t="shared" si="777"/>
        <v>73819302</v>
      </c>
      <c r="G188" s="163">
        <v>401341</v>
      </c>
      <c r="H188" s="159">
        <f t="shared" si="778"/>
        <v>73228679</v>
      </c>
      <c r="I188" s="160" t="str">
        <f t="shared" si="779"/>
        <v>OK</v>
      </c>
      <c r="J188" s="163">
        <v>397803</v>
      </c>
      <c r="K188" s="159">
        <f t="shared" si="780"/>
        <v>72583135</v>
      </c>
      <c r="L188" s="160" t="str">
        <f t="shared" si="781"/>
        <v>OK</v>
      </c>
      <c r="M188" s="163">
        <v>404578</v>
      </c>
      <c r="N188" s="159">
        <f t="shared" si="782"/>
        <v>73819302</v>
      </c>
      <c r="O188" s="160" t="str">
        <f t="shared" si="783"/>
        <v>OK</v>
      </c>
      <c r="P188" s="163">
        <v>399217</v>
      </c>
      <c r="Q188" s="159">
        <f t="shared" si="784"/>
        <v>72841134</v>
      </c>
      <c r="R188" s="160" t="str">
        <f t="shared" si="785"/>
        <v>OK</v>
      </c>
      <c r="S188" s="163">
        <v>400006</v>
      </c>
      <c r="T188" s="159">
        <f t="shared" si="786"/>
        <v>72985095</v>
      </c>
      <c r="U188" s="160" t="str">
        <f t="shared" si="787"/>
        <v>OK</v>
      </c>
      <c r="V188" s="163">
        <v>401180</v>
      </c>
      <c r="W188" s="159">
        <f t="shared" si="788"/>
        <v>73199303</v>
      </c>
      <c r="X188" s="160" t="str">
        <f t="shared" si="789"/>
        <v>OK</v>
      </c>
      <c r="Y188" s="163">
        <v>404578</v>
      </c>
      <c r="Z188" s="159">
        <f t="shared" si="790"/>
        <v>73819302</v>
      </c>
      <c r="AA188" s="160" t="str">
        <f t="shared" si="791"/>
        <v>OK</v>
      </c>
      <c r="AB188" s="163">
        <v>400497</v>
      </c>
      <c r="AC188" s="159">
        <f t="shared" si="792"/>
        <v>73074683</v>
      </c>
      <c r="AD188" s="160" t="str">
        <f t="shared" si="793"/>
        <v>OK</v>
      </c>
      <c r="AE188" s="163">
        <v>390418</v>
      </c>
      <c r="AF188" s="159">
        <f t="shared" si="794"/>
        <v>71235668</v>
      </c>
      <c r="AG188" s="160" t="str">
        <f t="shared" si="795"/>
        <v>OK</v>
      </c>
      <c r="AH188" s="163">
        <v>400087</v>
      </c>
      <c r="AI188" s="159">
        <f t="shared" si="796"/>
        <v>72999874</v>
      </c>
      <c r="AJ188" s="160" t="str">
        <f t="shared" si="797"/>
        <v>OK</v>
      </c>
      <c r="AK188" s="163">
        <v>400937</v>
      </c>
      <c r="AL188" s="159">
        <f t="shared" si="798"/>
        <v>73154965</v>
      </c>
      <c r="AM188" s="160" t="str">
        <f t="shared" si="799"/>
        <v>OK</v>
      </c>
      <c r="AN188" s="163">
        <v>399235</v>
      </c>
      <c r="AO188" s="159">
        <f t="shared" si="800"/>
        <v>72844418</v>
      </c>
      <c r="AP188" s="160" t="str">
        <f t="shared" si="801"/>
        <v>OK</v>
      </c>
      <c r="AQ188" s="163">
        <v>401619</v>
      </c>
      <c r="AR188" s="159">
        <f t="shared" si="802"/>
        <v>73279403</v>
      </c>
      <c r="AS188" s="160" t="str">
        <f t="shared" si="803"/>
        <v>OK</v>
      </c>
      <c r="AT188" s="163">
        <v>401463</v>
      </c>
      <c r="AU188" s="159">
        <f t="shared" si="804"/>
        <v>73250939</v>
      </c>
      <c r="AV188" s="160" t="str">
        <f t="shared" si="805"/>
        <v>OK</v>
      </c>
      <c r="AW188" s="163">
        <v>397000</v>
      </c>
      <c r="AX188" s="159">
        <f t="shared" si="806"/>
        <v>72436620</v>
      </c>
      <c r="AY188" s="160" t="str">
        <f t="shared" si="807"/>
        <v>OK</v>
      </c>
      <c r="AZ188" s="163">
        <v>404578</v>
      </c>
      <c r="BA188" s="159">
        <f t="shared" si="808"/>
        <v>73819302</v>
      </c>
      <c r="BB188" s="160" t="str">
        <f t="shared" si="809"/>
        <v>OK</v>
      </c>
    </row>
    <row r="189" spans="1:54" ht="30" x14ac:dyDescent="0.2">
      <c r="A189" s="155">
        <v>25.26</v>
      </c>
      <c r="B189" s="162" t="s">
        <v>331</v>
      </c>
      <c r="C189" s="157" t="s">
        <v>170</v>
      </c>
      <c r="D189" s="179">
        <v>449</v>
      </c>
      <c r="E189" s="159">
        <v>187200</v>
      </c>
      <c r="F189" s="159">
        <f t="shared" si="777"/>
        <v>84052800</v>
      </c>
      <c r="G189" s="159">
        <v>185702</v>
      </c>
      <c r="H189" s="159">
        <f t="shared" si="778"/>
        <v>83380198</v>
      </c>
      <c r="I189" s="160" t="str">
        <f t="shared" si="779"/>
        <v>OK</v>
      </c>
      <c r="J189" s="159">
        <v>184065</v>
      </c>
      <c r="K189" s="159">
        <f t="shared" si="780"/>
        <v>82645185</v>
      </c>
      <c r="L189" s="160" t="str">
        <f t="shared" si="781"/>
        <v>OK</v>
      </c>
      <c r="M189" s="159">
        <v>187200</v>
      </c>
      <c r="N189" s="159">
        <f t="shared" si="782"/>
        <v>84052800</v>
      </c>
      <c r="O189" s="160" t="str">
        <f t="shared" si="783"/>
        <v>OK</v>
      </c>
      <c r="P189" s="159">
        <v>184720</v>
      </c>
      <c r="Q189" s="159">
        <f t="shared" si="784"/>
        <v>82939280</v>
      </c>
      <c r="R189" s="160" t="str">
        <f t="shared" si="785"/>
        <v>OK</v>
      </c>
      <c r="S189" s="159">
        <v>185085</v>
      </c>
      <c r="T189" s="159">
        <f t="shared" si="786"/>
        <v>83103165</v>
      </c>
      <c r="U189" s="160" t="str">
        <f t="shared" si="787"/>
        <v>OK</v>
      </c>
      <c r="V189" s="159">
        <v>185628</v>
      </c>
      <c r="W189" s="159">
        <f t="shared" si="788"/>
        <v>83346972</v>
      </c>
      <c r="X189" s="160" t="str">
        <f t="shared" si="789"/>
        <v>OK</v>
      </c>
      <c r="Y189" s="159">
        <v>187200</v>
      </c>
      <c r="Z189" s="159">
        <f t="shared" si="790"/>
        <v>84052800</v>
      </c>
      <c r="AA189" s="160" t="str">
        <f t="shared" si="791"/>
        <v>OK</v>
      </c>
      <c r="AB189" s="159">
        <v>185312</v>
      </c>
      <c r="AC189" s="159">
        <f t="shared" si="792"/>
        <v>83205088</v>
      </c>
      <c r="AD189" s="160" t="str">
        <f t="shared" si="793"/>
        <v>OK</v>
      </c>
      <c r="AE189" s="159">
        <v>180648</v>
      </c>
      <c r="AF189" s="159">
        <f t="shared" si="794"/>
        <v>81110952</v>
      </c>
      <c r="AG189" s="160" t="str">
        <f t="shared" si="795"/>
        <v>OK</v>
      </c>
      <c r="AH189" s="159">
        <v>185122</v>
      </c>
      <c r="AI189" s="159">
        <f t="shared" si="796"/>
        <v>83119778</v>
      </c>
      <c r="AJ189" s="160" t="str">
        <f t="shared" si="797"/>
        <v>OK</v>
      </c>
      <c r="AK189" s="159">
        <v>185515</v>
      </c>
      <c r="AL189" s="159">
        <f t="shared" si="798"/>
        <v>83296235</v>
      </c>
      <c r="AM189" s="160" t="str">
        <f t="shared" si="799"/>
        <v>OK</v>
      </c>
      <c r="AN189" s="159">
        <v>184728</v>
      </c>
      <c r="AO189" s="159">
        <f t="shared" si="800"/>
        <v>82942872</v>
      </c>
      <c r="AP189" s="160" t="str">
        <f t="shared" si="801"/>
        <v>OK</v>
      </c>
      <c r="AQ189" s="159">
        <v>185831</v>
      </c>
      <c r="AR189" s="159">
        <f t="shared" si="802"/>
        <v>83438119</v>
      </c>
      <c r="AS189" s="160" t="str">
        <f t="shared" si="803"/>
        <v>OK</v>
      </c>
      <c r="AT189" s="159">
        <v>185759</v>
      </c>
      <c r="AU189" s="159">
        <f t="shared" si="804"/>
        <v>83405791</v>
      </c>
      <c r="AV189" s="160" t="str">
        <f t="shared" si="805"/>
        <v>OK</v>
      </c>
      <c r="AW189" s="159">
        <v>184000</v>
      </c>
      <c r="AX189" s="159">
        <f t="shared" si="806"/>
        <v>82616000</v>
      </c>
      <c r="AY189" s="160" t="str">
        <f t="shared" si="807"/>
        <v>OK</v>
      </c>
      <c r="AZ189" s="159">
        <v>187200</v>
      </c>
      <c r="BA189" s="159">
        <f t="shared" si="808"/>
        <v>84052800</v>
      </c>
      <c r="BB189" s="160" t="str">
        <f t="shared" si="809"/>
        <v>OK</v>
      </c>
    </row>
    <row r="190" spans="1:54" ht="30" x14ac:dyDescent="0.2">
      <c r="A190" s="155">
        <v>25.2699999999999</v>
      </c>
      <c r="B190" s="162" t="s">
        <v>332</v>
      </c>
      <c r="C190" s="157" t="s">
        <v>185</v>
      </c>
      <c r="D190" s="179">
        <v>2</v>
      </c>
      <c r="E190" s="159">
        <v>2285400</v>
      </c>
      <c r="F190" s="159">
        <f t="shared" si="777"/>
        <v>4570800</v>
      </c>
      <c r="G190" s="159">
        <v>2267117</v>
      </c>
      <c r="H190" s="159">
        <f t="shared" si="778"/>
        <v>4534234</v>
      </c>
      <c r="I190" s="160" t="str">
        <f t="shared" si="779"/>
        <v>OK</v>
      </c>
      <c r="J190" s="159">
        <v>2247129</v>
      </c>
      <c r="K190" s="159">
        <f t="shared" si="780"/>
        <v>4494258</v>
      </c>
      <c r="L190" s="160" t="str">
        <f t="shared" si="781"/>
        <v>OK</v>
      </c>
      <c r="M190" s="159">
        <v>2285400</v>
      </c>
      <c r="N190" s="159">
        <f t="shared" si="782"/>
        <v>4570800</v>
      </c>
      <c r="O190" s="160" t="str">
        <f t="shared" si="783"/>
        <v>OK</v>
      </c>
      <c r="P190" s="159">
        <v>2255118</v>
      </c>
      <c r="Q190" s="159">
        <f t="shared" si="784"/>
        <v>4510236</v>
      </c>
      <c r="R190" s="160" t="str">
        <f t="shared" si="785"/>
        <v>OK</v>
      </c>
      <c r="S190" s="159">
        <v>2259575</v>
      </c>
      <c r="T190" s="159">
        <f t="shared" si="786"/>
        <v>4519150</v>
      </c>
      <c r="U190" s="160" t="str">
        <f t="shared" si="787"/>
        <v>OK</v>
      </c>
      <c r="V190" s="159">
        <v>2266203</v>
      </c>
      <c r="W190" s="159">
        <f t="shared" si="788"/>
        <v>4532406</v>
      </c>
      <c r="X190" s="160" t="str">
        <f t="shared" si="789"/>
        <v>OK</v>
      </c>
      <c r="Y190" s="159">
        <v>2285400</v>
      </c>
      <c r="Z190" s="159">
        <f t="shared" si="790"/>
        <v>4570800</v>
      </c>
      <c r="AA190" s="160" t="str">
        <f t="shared" si="791"/>
        <v>OK</v>
      </c>
      <c r="AB190" s="159">
        <v>2262347</v>
      </c>
      <c r="AC190" s="159">
        <f t="shared" si="792"/>
        <v>4524694</v>
      </c>
      <c r="AD190" s="160" t="str">
        <f t="shared" si="793"/>
        <v>OK</v>
      </c>
      <c r="AE190" s="159">
        <v>2205411</v>
      </c>
      <c r="AF190" s="159">
        <f t="shared" si="794"/>
        <v>4410822</v>
      </c>
      <c r="AG190" s="160" t="str">
        <f t="shared" si="795"/>
        <v>OK</v>
      </c>
      <c r="AH190" s="159">
        <v>2260032</v>
      </c>
      <c r="AI190" s="159">
        <f t="shared" si="796"/>
        <v>4520064</v>
      </c>
      <c r="AJ190" s="160" t="str">
        <f t="shared" si="797"/>
        <v>OK</v>
      </c>
      <c r="AK190" s="159">
        <v>2264831</v>
      </c>
      <c r="AL190" s="159">
        <f t="shared" si="798"/>
        <v>4529662</v>
      </c>
      <c r="AM190" s="160" t="str">
        <f t="shared" si="799"/>
        <v>OK</v>
      </c>
      <c r="AN190" s="159">
        <v>2255219</v>
      </c>
      <c r="AO190" s="159">
        <f t="shared" si="800"/>
        <v>4510438</v>
      </c>
      <c r="AP190" s="160" t="str">
        <f t="shared" si="801"/>
        <v>OK</v>
      </c>
      <c r="AQ190" s="159">
        <v>2268687</v>
      </c>
      <c r="AR190" s="159">
        <f t="shared" si="802"/>
        <v>4537374</v>
      </c>
      <c r="AS190" s="160" t="str">
        <f t="shared" si="803"/>
        <v>OK</v>
      </c>
      <c r="AT190" s="159">
        <v>2267802</v>
      </c>
      <c r="AU190" s="159">
        <f t="shared" si="804"/>
        <v>4535604</v>
      </c>
      <c r="AV190" s="160" t="str">
        <f t="shared" si="805"/>
        <v>OK</v>
      </c>
      <c r="AW190" s="159">
        <v>2240000</v>
      </c>
      <c r="AX190" s="159">
        <f t="shared" si="806"/>
        <v>4480000</v>
      </c>
      <c r="AY190" s="160" t="str">
        <f t="shared" si="807"/>
        <v>OK</v>
      </c>
      <c r="AZ190" s="159">
        <v>2285400</v>
      </c>
      <c r="BA190" s="159">
        <f t="shared" si="808"/>
        <v>4570800</v>
      </c>
      <c r="BB190" s="160" t="str">
        <f t="shared" si="809"/>
        <v>OK</v>
      </c>
    </row>
    <row r="191" spans="1:54" x14ac:dyDescent="0.2">
      <c r="A191" s="155"/>
      <c r="B191" s="164" t="s">
        <v>176</v>
      </c>
      <c r="C191" s="157"/>
      <c r="D191" s="165"/>
      <c r="E191" s="166"/>
      <c r="F191" s="167">
        <f>SUM(F164:F190)</f>
        <v>647359096</v>
      </c>
      <c r="G191" s="166"/>
      <c r="H191" s="167">
        <f>SUM(H164:H190)</f>
        <v>642179987</v>
      </c>
      <c r="I191" s="166"/>
      <c r="J191" s="166"/>
      <c r="K191" s="167">
        <f>SUM(K164:K190)</f>
        <v>636518547</v>
      </c>
      <c r="L191" s="166"/>
      <c r="M191" s="166"/>
      <c r="N191" s="167">
        <f>SUM(N164:N190)</f>
        <v>642323224</v>
      </c>
      <c r="O191" s="166"/>
      <c r="P191" s="166">
        <v>0</v>
      </c>
      <c r="Q191" s="167">
        <f>SUM(Q164:Q190)</f>
        <v>638781599</v>
      </c>
      <c r="R191" s="166"/>
      <c r="S191" s="166">
        <v>0</v>
      </c>
      <c r="T191" s="167">
        <f>SUM(T164:T190)</f>
        <v>640044007</v>
      </c>
      <c r="U191" s="166"/>
      <c r="V191" s="166"/>
      <c r="W191" s="167">
        <f>SUM(W164:W190)</f>
        <v>641921780</v>
      </c>
      <c r="X191" s="166"/>
      <c r="Y191" s="166"/>
      <c r="Z191" s="167">
        <f>SUM(Z164:Z190)</f>
        <v>647359096</v>
      </c>
      <c r="AA191" s="166"/>
      <c r="AB191" s="166"/>
      <c r="AC191" s="167">
        <f>SUM(AC164:AC190)</f>
        <v>640829290</v>
      </c>
      <c r="AD191" s="166"/>
      <c r="AE191" s="166"/>
      <c r="AF191" s="167">
        <f>SUM(AF164:AF190)</f>
        <v>624701778</v>
      </c>
      <c r="AG191" s="166"/>
      <c r="AH191" s="166"/>
      <c r="AI191" s="167">
        <f>SUM(AI164:AI190)</f>
        <v>640173198</v>
      </c>
      <c r="AJ191" s="166"/>
      <c r="AK191" s="166">
        <v>0</v>
      </c>
      <c r="AL191" s="167">
        <f>SUM(AL164:AL190)</f>
        <v>641532789</v>
      </c>
      <c r="AM191" s="166"/>
      <c r="AN191" s="166"/>
      <c r="AO191" s="167">
        <f>SUM(AO164:AO190)</f>
        <v>638810323</v>
      </c>
      <c r="AP191" s="166"/>
      <c r="AQ191" s="166">
        <v>0</v>
      </c>
      <c r="AR191" s="167">
        <f>SUM(AR164:AR190)</f>
        <v>642624940</v>
      </c>
      <c r="AS191" s="166"/>
      <c r="AT191" s="166"/>
      <c r="AU191" s="167">
        <f>SUM(AU164:AU190)</f>
        <v>642374814</v>
      </c>
      <c r="AV191" s="166"/>
      <c r="AW191" s="166"/>
      <c r="AX191" s="167">
        <f>SUM(AX164:AX190)</f>
        <v>634974588</v>
      </c>
      <c r="AY191" s="166"/>
      <c r="AZ191" s="166"/>
      <c r="BA191" s="167">
        <f>SUM(BA164:BA190)</f>
        <v>647359096</v>
      </c>
      <c r="BB191" s="166"/>
    </row>
    <row r="192" spans="1:54" x14ac:dyDescent="0.2">
      <c r="A192" s="169">
        <v>26</v>
      </c>
      <c r="B192" s="170" t="s">
        <v>333</v>
      </c>
      <c r="C192" s="171"/>
      <c r="D192" s="172"/>
      <c r="E192" s="172"/>
      <c r="F192" s="172"/>
      <c r="G192" s="172"/>
      <c r="H192" s="172"/>
      <c r="I192" s="172"/>
      <c r="J192" s="172"/>
      <c r="K192" s="172"/>
      <c r="L192" s="172"/>
      <c r="M192" s="172"/>
      <c r="N192" s="172"/>
      <c r="O192" s="172"/>
      <c r="P192" s="172">
        <v>0</v>
      </c>
      <c r="Q192" s="172"/>
      <c r="R192" s="172"/>
      <c r="S192" s="172">
        <v>0</v>
      </c>
      <c r="T192" s="172"/>
      <c r="U192" s="172"/>
      <c r="V192" s="172"/>
      <c r="W192" s="172"/>
      <c r="X192" s="172"/>
      <c r="Y192" s="172"/>
      <c r="Z192" s="172"/>
      <c r="AA192" s="172"/>
      <c r="AB192" s="172"/>
      <c r="AC192" s="172"/>
      <c r="AD192" s="172"/>
      <c r="AE192" s="172"/>
      <c r="AF192" s="172"/>
      <c r="AG192" s="172"/>
      <c r="AH192" s="172"/>
      <c r="AI192" s="172"/>
      <c r="AJ192" s="172"/>
      <c r="AK192" s="172">
        <v>0</v>
      </c>
      <c r="AL192" s="172"/>
      <c r="AM192" s="172"/>
      <c r="AN192" s="172"/>
      <c r="AO192" s="172"/>
      <c r="AP192" s="172"/>
      <c r="AQ192" s="172">
        <v>0</v>
      </c>
      <c r="AR192" s="172"/>
      <c r="AS192" s="172"/>
      <c r="AT192" s="172"/>
      <c r="AU192" s="172"/>
      <c r="AV192" s="172"/>
      <c r="AW192" s="172"/>
      <c r="AX192" s="172"/>
      <c r="AY192" s="172"/>
      <c r="AZ192" s="172"/>
      <c r="BA192" s="172"/>
      <c r="BB192" s="172"/>
    </row>
    <row r="193" spans="1:54" x14ac:dyDescent="0.2">
      <c r="A193" s="155">
        <v>26.01</v>
      </c>
      <c r="B193" s="162" t="s">
        <v>334</v>
      </c>
      <c r="C193" s="157" t="s">
        <v>168</v>
      </c>
      <c r="D193" s="158">
        <v>6782.49</v>
      </c>
      <c r="E193" s="159">
        <v>38000</v>
      </c>
      <c r="F193" s="159">
        <f>ROUND(D193*E193,0)</f>
        <v>257734620</v>
      </c>
      <c r="G193" s="159">
        <v>37696</v>
      </c>
      <c r="H193" s="159">
        <f t="shared" ref="H193" si="810">ROUND($D193*G193,0)</f>
        <v>255672743</v>
      </c>
      <c r="I193" s="160" t="str">
        <f t="shared" ref="I193" si="811">+IF(G193&lt;=$E193,"OK","NO OK")</f>
        <v>OK</v>
      </c>
      <c r="J193" s="159">
        <v>37364</v>
      </c>
      <c r="K193" s="159">
        <f t="shared" ref="K193" si="812">ROUND($D193*J193,0)</f>
        <v>253420956</v>
      </c>
      <c r="L193" s="160" t="str">
        <f t="shared" ref="L193" si="813">+IF(J193&lt;=$E193,"OK","NO OK")</f>
        <v>OK</v>
      </c>
      <c r="M193" s="159">
        <v>37620</v>
      </c>
      <c r="N193" s="159">
        <f t="shared" ref="N193" si="814">ROUND($D193*M193,0)</f>
        <v>255157274</v>
      </c>
      <c r="O193" s="160" t="str">
        <f t="shared" ref="O193" si="815">+IF(M193&lt;=$E193,"OK","NO OK")</f>
        <v>OK</v>
      </c>
      <c r="P193" s="159">
        <v>37497</v>
      </c>
      <c r="Q193" s="159">
        <f t="shared" ref="Q193" si="816">ROUND($D193*P193,0)</f>
        <v>254323028</v>
      </c>
      <c r="R193" s="160" t="str">
        <f t="shared" ref="R193" si="817">+IF(P193&lt;=$E193,"OK","NO OK")</f>
        <v>OK</v>
      </c>
      <c r="S193" s="159">
        <v>37571</v>
      </c>
      <c r="T193" s="159">
        <f t="shared" ref="T193" si="818">ROUND($D193*S193,0)</f>
        <v>254824932</v>
      </c>
      <c r="U193" s="160" t="str">
        <f t="shared" ref="U193" si="819">+IF(S193&lt;=$E193,"OK","NO OK")</f>
        <v>OK</v>
      </c>
      <c r="V193" s="159">
        <v>37681</v>
      </c>
      <c r="W193" s="159">
        <f t="shared" ref="W193" si="820">ROUND($D193*V193,0)</f>
        <v>255571006</v>
      </c>
      <c r="X193" s="160" t="str">
        <f t="shared" ref="X193" si="821">+IF(V193&lt;=$E193,"OK","NO OK")</f>
        <v>OK</v>
      </c>
      <c r="Y193" s="159">
        <v>36000</v>
      </c>
      <c r="Z193" s="159">
        <f t="shared" ref="Z193" si="822">ROUND($D193*Y193,0)</f>
        <v>244169640</v>
      </c>
      <c r="AA193" s="160" t="str">
        <f t="shared" ref="AA193" si="823">+IF(Y193&lt;=$E193,"OK","NO OK")</f>
        <v>OK</v>
      </c>
      <c r="AB193" s="159">
        <v>37617</v>
      </c>
      <c r="AC193" s="159">
        <f t="shared" ref="AC193" si="824">ROUND($D193*AB193,0)</f>
        <v>255136926</v>
      </c>
      <c r="AD193" s="160" t="str">
        <f t="shared" ref="AD193" si="825">+IF(AB193&lt;=$E193,"OK","NO OK")</f>
        <v>OK</v>
      </c>
      <c r="AE193" s="159">
        <v>36670</v>
      </c>
      <c r="AF193" s="159">
        <f t="shared" ref="AF193" si="826">ROUND($D193*AE193,0)</f>
        <v>248713908</v>
      </c>
      <c r="AG193" s="160" t="str">
        <f t="shared" ref="AG193" si="827">+IF(AE193&lt;=$E193,"OK","NO OK")</f>
        <v>OK</v>
      </c>
      <c r="AH193" s="159">
        <v>37578</v>
      </c>
      <c r="AI193" s="159">
        <f t="shared" ref="AI193" si="828">ROUND($D193*AH193,0)</f>
        <v>254872409</v>
      </c>
      <c r="AJ193" s="160" t="str">
        <f t="shared" ref="AJ193" si="829">+IF(AH193&lt;=$E193,"OK","NO OK")</f>
        <v>OK</v>
      </c>
      <c r="AK193" s="159">
        <v>37658</v>
      </c>
      <c r="AL193" s="159">
        <f t="shared" ref="AL193" si="830">ROUND($D193*AK193,0)</f>
        <v>255415008</v>
      </c>
      <c r="AM193" s="160" t="str">
        <f t="shared" ref="AM193" si="831">+IF(AK193&lt;=$E193,"OK","NO OK")</f>
        <v>OK</v>
      </c>
      <c r="AN193" s="159">
        <v>37498</v>
      </c>
      <c r="AO193" s="159">
        <f t="shared" ref="AO193" si="832">ROUND($D193*AN193,0)</f>
        <v>254329810</v>
      </c>
      <c r="AP193" s="160" t="str">
        <f t="shared" ref="AP193" si="833">+IF(AN193&lt;=$E193,"OK","NO OK")</f>
        <v>OK</v>
      </c>
      <c r="AQ193" s="159">
        <v>37722</v>
      </c>
      <c r="AR193" s="159">
        <f t="shared" ref="AR193" si="834">ROUND($D193*AQ193,0)</f>
        <v>255849088</v>
      </c>
      <c r="AS193" s="160" t="str">
        <f t="shared" ref="AS193" si="835">+IF(AQ193&lt;=$E193,"OK","NO OK")</f>
        <v>OK</v>
      </c>
      <c r="AT193" s="159">
        <v>37707</v>
      </c>
      <c r="AU193" s="159">
        <f t="shared" ref="AU193" si="836">ROUND($D193*AT193,0)</f>
        <v>255747350</v>
      </c>
      <c r="AV193" s="160" t="str">
        <f t="shared" ref="AV193" si="837">+IF(AT193&lt;=$E193,"OK","NO OK")</f>
        <v>OK</v>
      </c>
      <c r="AW193" s="159">
        <v>37250</v>
      </c>
      <c r="AX193" s="159">
        <f t="shared" ref="AX193" si="838">ROUND($D193*AW193,0)</f>
        <v>252647753</v>
      </c>
      <c r="AY193" s="160" t="str">
        <f t="shared" ref="AY193" si="839">+IF(AW193&lt;=$E193,"OK","NO OK")</f>
        <v>OK</v>
      </c>
      <c r="AZ193" s="176">
        <v>31000</v>
      </c>
      <c r="BA193" s="159">
        <f t="shared" ref="BA193" si="840">ROUND($D193*AZ193,0)</f>
        <v>210257190</v>
      </c>
      <c r="BB193" s="160" t="str">
        <f t="shared" ref="BB193" si="841">+IF(AZ193&lt;=$E193,"OK","NO OK")</f>
        <v>OK</v>
      </c>
    </row>
    <row r="194" spans="1:54" x14ac:dyDescent="0.2">
      <c r="A194" s="155"/>
      <c r="B194" s="164" t="s">
        <v>176</v>
      </c>
      <c r="C194" s="157"/>
      <c r="D194" s="165"/>
      <c r="E194" s="165"/>
      <c r="F194" s="167">
        <f>SUM(F193:F193)</f>
        <v>257734620</v>
      </c>
      <c r="G194" s="165"/>
      <c r="H194" s="167">
        <f>SUM(H193:H193)</f>
        <v>255672743</v>
      </c>
      <c r="I194" s="165"/>
      <c r="J194" s="165"/>
      <c r="K194" s="167">
        <f>SUM(K193:K193)</f>
        <v>253420956</v>
      </c>
      <c r="L194" s="165"/>
      <c r="M194" s="165"/>
      <c r="N194" s="167">
        <f>SUM(N193:N193)</f>
        <v>255157274</v>
      </c>
      <c r="O194" s="165"/>
      <c r="P194" s="165">
        <v>0</v>
      </c>
      <c r="Q194" s="167">
        <f>SUM(Q193:Q193)</f>
        <v>254323028</v>
      </c>
      <c r="R194" s="165"/>
      <c r="S194" s="165">
        <v>0</v>
      </c>
      <c r="T194" s="167">
        <f>SUM(T193:T193)</f>
        <v>254824932</v>
      </c>
      <c r="U194" s="165"/>
      <c r="V194" s="165"/>
      <c r="W194" s="167">
        <f>SUM(W193:W193)</f>
        <v>255571006</v>
      </c>
      <c r="X194" s="165"/>
      <c r="Y194" s="165"/>
      <c r="Z194" s="167">
        <f>SUM(Z193:Z193)</f>
        <v>244169640</v>
      </c>
      <c r="AA194" s="165"/>
      <c r="AB194" s="165"/>
      <c r="AC194" s="167">
        <f>SUM(AC193:AC193)</f>
        <v>255136926</v>
      </c>
      <c r="AD194" s="165"/>
      <c r="AE194" s="165"/>
      <c r="AF194" s="167">
        <f>SUM(AF193:AF193)</f>
        <v>248713908</v>
      </c>
      <c r="AG194" s="165"/>
      <c r="AH194" s="165"/>
      <c r="AI194" s="167">
        <f>SUM(AI193:AI193)</f>
        <v>254872409</v>
      </c>
      <c r="AJ194" s="165"/>
      <c r="AK194" s="165">
        <v>0</v>
      </c>
      <c r="AL194" s="167">
        <f>SUM(AL193:AL193)</f>
        <v>255415008</v>
      </c>
      <c r="AM194" s="165"/>
      <c r="AN194" s="165"/>
      <c r="AO194" s="167">
        <f>SUM(AO193:AO193)</f>
        <v>254329810</v>
      </c>
      <c r="AP194" s="165"/>
      <c r="AQ194" s="165">
        <v>0</v>
      </c>
      <c r="AR194" s="167">
        <f>SUM(AR193:AR193)</f>
        <v>255849088</v>
      </c>
      <c r="AS194" s="165"/>
      <c r="AT194" s="165"/>
      <c r="AU194" s="167">
        <f>SUM(AU193:AU193)</f>
        <v>255747350</v>
      </c>
      <c r="AV194" s="165"/>
      <c r="AW194" s="165"/>
      <c r="AX194" s="167">
        <f>SUM(AX193:AX193)</f>
        <v>252647753</v>
      </c>
      <c r="AY194" s="165"/>
      <c r="AZ194" s="165"/>
      <c r="BA194" s="167">
        <f>SUM(BA193:BA193)</f>
        <v>210257190</v>
      </c>
      <c r="BB194" s="165"/>
    </row>
    <row r="195" spans="1:54" x14ac:dyDescent="0.2">
      <c r="A195" s="169">
        <v>27</v>
      </c>
      <c r="B195" s="170" t="s">
        <v>335</v>
      </c>
      <c r="C195" s="171"/>
      <c r="D195" s="172"/>
      <c r="E195" s="172"/>
      <c r="F195" s="172"/>
      <c r="G195" s="172"/>
      <c r="H195" s="172"/>
      <c r="I195" s="172"/>
      <c r="J195" s="172"/>
      <c r="K195" s="172"/>
      <c r="L195" s="172"/>
      <c r="M195" s="172"/>
      <c r="N195" s="172"/>
      <c r="O195" s="172"/>
      <c r="P195" s="172">
        <v>0</v>
      </c>
      <c r="Q195" s="172"/>
      <c r="R195" s="172"/>
      <c r="S195" s="172">
        <v>0</v>
      </c>
      <c r="T195" s="172"/>
      <c r="U195" s="172"/>
      <c r="V195" s="172"/>
      <c r="W195" s="172"/>
      <c r="X195" s="172"/>
      <c r="Y195" s="172"/>
      <c r="Z195" s="172"/>
      <c r="AA195" s="172"/>
      <c r="AB195" s="172"/>
      <c r="AC195" s="172"/>
      <c r="AD195" s="172"/>
      <c r="AE195" s="172"/>
      <c r="AF195" s="172"/>
      <c r="AG195" s="172"/>
      <c r="AH195" s="172"/>
      <c r="AI195" s="172"/>
      <c r="AJ195" s="172"/>
      <c r="AK195" s="172">
        <v>0</v>
      </c>
      <c r="AL195" s="172"/>
      <c r="AM195" s="172"/>
      <c r="AN195" s="172"/>
      <c r="AO195" s="172"/>
      <c r="AP195" s="172"/>
      <c r="AQ195" s="172">
        <v>0</v>
      </c>
      <c r="AR195" s="172"/>
      <c r="AS195" s="172"/>
      <c r="AT195" s="172"/>
      <c r="AU195" s="172"/>
      <c r="AV195" s="172"/>
      <c r="AW195" s="172"/>
      <c r="AX195" s="172"/>
      <c r="AY195" s="172"/>
      <c r="AZ195" s="172"/>
      <c r="BA195" s="172"/>
      <c r="BB195" s="172"/>
    </row>
    <row r="196" spans="1:54" x14ac:dyDescent="0.2">
      <c r="A196" s="155">
        <v>27.01</v>
      </c>
      <c r="B196" s="162" t="s">
        <v>336</v>
      </c>
      <c r="C196" s="157" t="s">
        <v>211</v>
      </c>
      <c r="D196" s="166">
        <v>6543.46</v>
      </c>
      <c r="E196" s="159">
        <v>3038</v>
      </c>
      <c r="F196" s="159">
        <f t="shared" ref="F196:F222" si="842">ROUND(D196*E196,0)</f>
        <v>19879031</v>
      </c>
      <c r="G196" s="159">
        <v>3014</v>
      </c>
      <c r="H196" s="159">
        <f t="shared" ref="H196:H222" si="843">ROUND($D196*G196,0)</f>
        <v>19721988</v>
      </c>
      <c r="I196" s="160" t="str">
        <f t="shared" ref="I196:I222" si="844">+IF(G196&lt;=$E196,"OK","NO OK")</f>
        <v>OK</v>
      </c>
      <c r="J196" s="159">
        <v>3038</v>
      </c>
      <c r="K196" s="159">
        <f t="shared" ref="K196:K222" si="845">ROUND($D196*J196,0)</f>
        <v>19879031</v>
      </c>
      <c r="L196" s="160" t="str">
        <f t="shared" ref="L196:L222" si="846">+IF(J196&lt;=$E196,"OK","NO OK")</f>
        <v>OK</v>
      </c>
      <c r="M196" s="159">
        <v>3038</v>
      </c>
      <c r="N196" s="159">
        <f t="shared" ref="N196:N222" si="847">ROUND($D196*M196,0)</f>
        <v>19879031</v>
      </c>
      <c r="O196" s="160" t="str">
        <f t="shared" ref="O196:O222" si="848">+IF(M196&lt;=$E196,"OK","NO OK")</f>
        <v>OK</v>
      </c>
      <c r="P196" s="159">
        <v>2998</v>
      </c>
      <c r="Q196" s="159">
        <f t="shared" ref="Q196:Q222" si="849">ROUND($D196*P196,0)</f>
        <v>19617293</v>
      </c>
      <c r="R196" s="160" t="str">
        <f t="shared" ref="R196:R222" si="850">+IF(P196&lt;=$E196,"OK","NO OK")</f>
        <v>OK</v>
      </c>
      <c r="S196" s="159">
        <v>3004</v>
      </c>
      <c r="T196" s="159">
        <f t="shared" ref="T196:T222" si="851">ROUND($D196*S196,0)</f>
        <v>19656554</v>
      </c>
      <c r="U196" s="160" t="str">
        <f t="shared" ref="U196:U222" si="852">+IF(S196&lt;=$E196,"OK","NO OK")</f>
        <v>OK</v>
      </c>
      <c r="V196" s="159">
        <v>3012</v>
      </c>
      <c r="W196" s="159">
        <f t="shared" ref="W196:W222" si="853">ROUND($D196*V196,0)</f>
        <v>19708902</v>
      </c>
      <c r="X196" s="160" t="str">
        <f t="shared" ref="X196:X222" si="854">+IF(V196&lt;=$E196,"OK","NO OK")</f>
        <v>OK</v>
      </c>
      <c r="Y196" s="159">
        <v>3038</v>
      </c>
      <c r="Z196" s="159">
        <f t="shared" ref="Z196:Z222" si="855">ROUND($D196*Y196,0)</f>
        <v>19879031</v>
      </c>
      <c r="AA196" s="160" t="str">
        <f t="shared" ref="AA196:AA222" si="856">+IF(Y196&lt;=$E196,"OK","NO OK")</f>
        <v>OK</v>
      </c>
      <c r="AB196" s="159">
        <v>3007</v>
      </c>
      <c r="AC196" s="159">
        <f t="shared" ref="AC196:AC222" si="857">ROUND($D196*AB196,0)</f>
        <v>19676184</v>
      </c>
      <c r="AD196" s="160" t="str">
        <f t="shared" ref="AD196:AD222" si="858">+IF(AB196&lt;=$E196,"OK","NO OK")</f>
        <v>OK</v>
      </c>
      <c r="AE196" s="159">
        <v>2932</v>
      </c>
      <c r="AF196" s="159">
        <f t="shared" ref="AF196:AF222" si="859">ROUND($D196*AE196,0)</f>
        <v>19185425</v>
      </c>
      <c r="AG196" s="160" t="str">
        <f t="shared" ref="AG196:AG222" si="860">+IF(AE196&lt;=$E196,"OK","NO OK")</f>
        <v>OK</v>
      </c>
      <c r="AH196" s="159">
        <v>3004</v>
      </c>
      <c r="AI196" s="159">
        <f t="shared" ref="AI196:AI222" si="861">ROUND($D196*AH196,0)</f>
        <v>19656554</v>
      </c>
      <c r="AJ196" s="160" t="str">
        <f t="shared" ref="AJ196:AJ222" si="862">+IF(AH196&lt;=$E196,"OK","NO OK")</f>
        <v>OK</v>
      </c>
      <c r="AK196" s="159">
        <v>3011</v>
      </c>
      <c r="AL196" s="159">
        <f t="shared" ref="AL196:AL222" si="863">ROUND($D196*AK196,0)</f>
        <v>19702358</v>
      </c>
      <c r="AM196" s="160" t="str">
        <f t="shared" ref="AM196:AM222" si="864">+IF(AK196&lt;=$E196,"OK","NO OK")</f>
        <v>OK</v>
      </c>
      <c r="AN196" s="159">
        <v>2998</v>
      </c>
      <c r="AO196" s="159">
        <f t="shared" ref="AO196:AO222" si="865">ROUND($D196*AN196,0)</f>
        <v>19617293</v>
      </c>
      <c r="AP196" s="160" t="str">
        <f t="shared" ref="AP196:AP222" si="866">+IF(AN196&lt;=$E196,"OK","NO OK")</f>
        <v>OK</v>
      </c>
      <c r="AQ196" s="159">
        <v>3016</v>
      </c>
      <c r="AR196" s="159">
        <f t="shared" ref="AR196:AR222" si="867">ROUND($D196*AQ196,0)</f>
        <v>19735075</v>
      </c>
      <c r="AS196" s="160" t="str">
        <f t="shared" ref="AS196:AS222" si="868">+IF(AQ196&lt;=$E196,"OK","NO OK")</f>
        <v>OK</v>
      </c>
      <c r="AT196" s="159">
        <v>3015</v>
      </c>
      <c r="AU196" s="159">
        <f t="shared" ref="AU196:AU222" si="869">ROUND($D196*AT196,0)</f>
        <v>19728532</v>
      </c>
      <c r="AV196" s="160" t="str">
        <f t="shared" ref="AV196:AV222" si="870">+IF(AT196&lt;=$E196,"OK","NO OK")</f>
        <v>OK</v>
      </c>
      <c r="AW196" s="159">
        <v>3000</v>
      </c>
      <c r="AX196" s="159">
        <f t="shared" ref="AX196:AX222" si="871">ROUND($D196*AW196,0)</f>
        <v>19630380</v>
      </c>
      <c r="AY196" s="160" t="str">
        <f t="shared" ref="AY196:AY222" si="872">+IF(AW196&lt;=$E196,"OK","NO OK")</f>
        <v>OK</v>
      </c>
      <c r="AZ196" s="159">
        <v>3038</v>
      </c>
      <c r="BA196" s="159">
        <f t="shared" ref="BA196:BA222" si="873">ROUND($D196*AZ196,0)</f>
        <v>19879031</v>
      </c>
      <c r="BB196" s="160" t="str">
        <f t="shared" ref="BB196:BB222" si="874">+IF(AZ196&lt;=$E196,"OK","NO OK")</f>
        <v>OK</v>
      </c>
    </row>
    <row r="197" spans="1:54" x14ac:dyDescent="0.2">
      <c r="A197" s="155">
        <v>27.02</v>
      </c>
      <c r="B197" s="162" t="s">
        <v>337</v>
      </c>
      <c r="C197" s="157" t="s">
        <v>173</v>
      </c>
      <c r="D197" s="165">
        <v>34.96</v>
      </c>
      <c r="E197" s="159">
        <v>559904</v>
      </c>
      <c r="F197" s="159">
        <f t="shared" si="842"/>
        <v>19574244</v>
      </c>
      <c r="G197" s="159">
        <v>555425</v>
      </c>
      <c r="H197" s="159">
        <f t="shared" si="843"/>
        <v>19417658</v>
      </c>
      <c r="I197" s="160" t="str">
        <f t="shared" si="844"/>
        <v>OK</v>
      </c>
      <c r="J197" s="159">
        <v>550528</v>
      </c>
      <c r="K197" s="159">
        <f t="shared" si="845"/>
        <v>19246459</v>
      </c>
      <c r="L197" s="160" t="str">
        <f t="shared" si="846"/>
        <v>OK</v>
      </c>
      <c r="M197" s="159">
        <v>559904</v>
      </c>
      <c r="N197" s="159">
        <f t="shared" si="847"/>
        <v>19574244</v>
      </c>
      <c r="O197" s="160" t="str">
        <f t="shared" si="848"/>
        <v>OK</v>
      </c>
      <c r="P197" s="159">
        <v>552485</v>
      </c>
      <c r="Q197" s="159">
        <f t="shared" si="849"/>
        <v>19314876</v>
      </c>
      <c r="R197" s="160" t="str">
        <f t="shared" si="850"/>
        <v>OK</v>
      </c>
      <c r="S197" s="159">
        <v>553577</v>
      </c>
      <c r="T197" s="159">
        <f t="shared" si="851"/>
        <v>19353052</v>
      </c>
      <c r="U197" s="160" t="str">
        <f t="shared" si="852"/>
        <v>OK</v>
      </c>
      <c r="V197" s="159">
        <v>555201</v>
      </c>
      <c r="W197" s="159">
        <f t="shared" si="853"/>
        <v>19409827</v>
      </c>
      <c r="X197" s="160" t="str">
        <f t="shared" si="854"/>
        <v>OK</v>
      </c>
      <c r="Y197" s="159">
        <v>559904</v>
      </c>
      <c r="Z197" s="159">
        <f t="shared" si="855"/>
        <v>19574244</v>
      </c>
      <c r="AA197" s="160" t="str">
        <f t="shared" si="856"/>
        <v>OK</v>
      </c>
      <c r="AB197" s="159">
        <v>554256</v>
      </c>
      <c r="AC197" s="159">
        <f t="shared" si="857"/>
        <v>19376790</v>
      </c>
      <c r="AD197" s="160" t="str">
        <f t="shared" si="858"/>
        <v>OK</v>
      </c>
      <c r="AE197" s="159">
        <v>540307</v>
      </c>
      <c r="AF197" s="159">
        <f t="shared" si="859"/>
        <v>18889133</v>
      </c>
      <c r="AG197" s="160" t="str">
        <f t="shared" si="860"/>
        <v>OK</v>
      </c>
      <c r="AH197" s="159">
        <v>553689</v>
      </c>
      <c r="AI197" s="159">
        <f t="shared" si="861"/>
        <v>19356967</v>
      </c>
      <c r="AJ197" s="160" t="str">
        <f t="shared" si="862"/>
        <v>OK</v>
      </c>
      <c r="AK197" s="159">
        <v>554865</v>
      </c>
      <c r="AL197" s="159">
        <f t="shared" si="863"/>
        <v>19398080</v>
      </c>
      <c r="AM197" s="160" t="str">
        <f t="shared" si="864"/>
        <v>OK</v>
      </c>
      <c r="AN197" s="159">
        <v>552510</v>
      </c>
      <c r="AO197" s="159">
        <f t="shared" si="865"/>
        <v>19315750</v>
      </c>
      <c r="AP197" s="160" t="str">
        <f t="shared" si="866"/>
        <v>OK</v>
      </c>
      <c r="AQ197" s="159">
        <v>555809</v>
      </c>
      <c r="AR197" s="159">
        <f t="shared" si="867"/>
        <v>19431083</v>
      </c>
      <c r="AS197" s="160" t="str">
        <f t="shared" si="868"/>
        <v>OK</v>
      </c>
      <c r="AT197" s="159">
        <v>555593</v>
      </c>
      <c r="AU197" s="159">
        <f t="shared" si="869"/>
        <v>19423531</v>
      </c>
      <c r="AV197" s="160" t="str">
        <f t="shared" si="870"/>
        <v>OK</v>
      </c>
      <c r="AW197" s="159">
        <v>549000</v>
      </c>
      <c r="AX197" s="159">
        <f t="shared" si="871"/>
        <v>19193040</v>
      </c>
      <c r="AY197" s="160" t="str">
        <f t="shared" si="872"/>
        <v>OK</v>
      </c>
      <c r="AZ197" s="159">
        <v>559904</v>
      </c>
      <c r="BA197" s="159">
        <f t="shared" si="873"/>
        <v>19574244</v>
      </c>
      <c r="BB197" s="160" t="str">
        <f t="shared" si="874"/>
        <v>OK</v>
      </c>
    </row>
    <row r="198" spans="1:54" x14ac:dyDescent="0.2">
      <c r="A198" s="155">
        <v>27.03</v>
      </c>
      <c r="B198" s="162" t="s">
        <v>338</v>
      </c>
      <c r="C198" s="157" t="s">
        <v>173</v>
      </c>
      <c r="D198" s="165">
        <v>46.19</v>
      </c>
      <c r="E198" s="159">
        <v>673978</v>
      </c>
      <c r="F198" s="159">
        <f t="shared" si="842"/>
        <v>31131044</v>
      </c>
      <c r="G198" s="159">
        <v>668586</v>
      </c>
      <c r="H198" s="159">
        <f t="shared" si="843"/>
        <v>30881987</v>
      </c>
      <c r="I198" s="160" t="str">
        <f t="shared" si="844"/>
        <v>OK</v>
      </c>
      <c r="J198" s="159">
        <v>662692</v>
      </c>
      <c r="K198" s="159">
        <f t="shared" si="845"/>
        <v>30609743</v>
      </c>
      <c r="L198" s="160" t="str">
        <f t="shared" si="846"/>
        <v>OK</v>
      </c>
      <c r="M198" s="159">
        <v>673978</v>
      </c>
      <c r="N198" s="159">
        <f t="shared" si="847"/>
        <v>31131044</v>
      </c>
      <c r="O198" s="160" t="str">
        <f t="shared" si="848"/>
        <v>OK</v>
      </c>
      <c r="P198" s="159">
        <v>665048</v>
      </c>
      <c r="Q198" s="159">
        <f t="shared" si="849"/>
        <v>30718567</v>
      </c>
      <c r="R198" s="160" t="str">
        <f t="shared" si="850"/>
        <v>OK</v>
      </c>
      <c r="S198" s="159">
        <v>666362</v>
      </c>
      <c r="T198" s="159">
        <f t="shared" si="851"/>
        <v>30779261</v>
      </c>
      <c r="U198" s="160" t="str">
        <f t="shared" si="852"/>
        <v>OK</v>
      </c>
      <c r="V198" s="159">
        <v>668317</v>
      </c>
      <c r="W198" s="159">
        <f t="shared" si="853"/>
        <v>30869562</v>
      </c>
      <c r="X198" s="160" t="str">
        <f t="shared" si="854"/>
        <v>OK</v>
      </c>
      <c r="Y198" s="159">
        <v>673978</v>
      </c>
      <c r="Z198" s="159">
        <f t="shared" si="855"/>
        <v>31131044</v>
      </c>
      <c r="AA198" s="160" t="str">
        <f t="shared" si="856"/>
        <v>OK</v>
      </c>
      <c r="AB198" s="159">
        <v>667180</v>
      </c>
      <c r="AC198" s="159">
        <f t="shared" si="857"/>
        <v>30817044</v>
      </c>
      <c r="AD198" s="160" t="str">
        <f t="shared" si="858"/>
        <v>OK</v>
      </c>
      <c r="AE198" s="159">
        <v>650389</v>
      </c>
      <c r="AF198" s="159">
        <f t="shared" si="859"/>
        <v>30041468</v>
      </c>
      <c r="AG198" s="160" t="str">
        <f t="shared" si="860"/>
        <v>OK</v>
      </c>
      <c r="AH198" s="159">
        <v>666497</v>
      </c>
      <c r="AI198" s="159">
        <f t="shared" si="861"/>
        <v>30785496</v>
      </c>
      <c r="AJ198" s="160" t="str">
        <f t="shared" si="862"/>
        <v>OK</v>
      </c>
      <c r="AK198" s="159">
        <v>667912</v>
      </c>
      <c r="AL198" s="159">
        <f t="shared" si="863"/>
        <v>30850855</v>
      </c>
      <c r="AM198" s="160" t="str">
        <f t="shared" si="864"/>
        <v>OK</v>
      </c>
      <c r="AN198" s="159">
        <v>665078</v>
      </c>
      <c r="AO198" s="159">
        <f t="shared" si="865"/>
        <v>30719953</v>
      </c>
      <c r="AP198" s="160" t="str">
        <f t="shared" si="866"/>
        <v>OK</v>
      </c>
      <c r="AQ198" s="159">
        <v>669049</v>
      </c>
      <c r="AR198" s="159">
        <f t="shared" si="867"/>
        <v>30903373</v>
      </c>
      <c r="AS198" s="160" t="str">
        <f t="shared" si="868"/>
        <v>OK</v>
      </c>
      <c r="AT198" s="159">
        <v>668788</v>
      </c>
      <c r="AU198" s="159">
        <f t="shared" si="869"/>
        <v>30891318</v>
      </c>
      <c r="AV198" s="160" t="str">
        <f t="shared" si="870"/>
        <v>OK</v>
      </c>
      <c r="AW198" s="159">
        <v>661000</v>
      </c>
      <c r="AX198" s="159">
        <f t="shared" si="871"/>
        <v>30531590</v>
      </c>
      <c r="AY198" s="160" t="str">
        <f t="shared" si="872"/>
        <v>OK</v>
      </c>
      <c r="AZ198" s="159">
        <v>673978</v>
      </c>
      <c r="BA198" s="159">
        <f t="shared" si="873"/>
        <v>31131044</v>
      </c>
      <c r="BB198" s="160" t="str">
        <f t="shared" si="874"/>
        <v>OK</v>
      </c>
    </row>
    <row r="199" spans="1:54" x14ac:dyDescent="0.2">
      <c r="A199" s="155">
        <v>27.04</v>
      </c>
      <c r="B199" s="162" t="s">
        <v>339</v>
      </c>
      <c r="C199" s="157" t="s">
        <v>173</v>
      </c>
      <c r="D199" s="165">
        <v>17.21</v>
      </c>
      <c r="E199" s="159">
        <v>628700</v>
      </c>
      <c r="F199" s="159">
        <f t="shared" si="842"/>
        <v>10819927</v>
      </c>
      <c r="G199" s="159">
        <v>623670</v>
      </c>
      <c r="H199" s="159">
        <f t="shared" si="843"/>
        <v>10733361</v>
      </c>
      <c r="I199" s="160" t="str">
        <f t="shared" si="844"/>
        <v>OK</v>
      </c>
      <c r="J199" s="159">
        <v>618172</v>
      </c>
      <c r="K199" s="159">
        <f t="shared" si="845"/>
        <v>10638740</v>
      </c>
      <c r="L199" s="160" t="str">
        <f t="shared" si="846"/>
        <v>OK</v>
      </c>
      <c r="M199" s="159">
        <v>628700</v>
      </c>
      <c r="N199" s="159">
        <f t="shared" si="847"/>
        <v>10819927</v>
      </c>
      <c r="O199" s="160" t="str">
        <f t="shared" si="848"/>
        <v>OK</v>
      </c>
      <c r="P199" s="159">
        <v>620370</v>
      </c>
      <c r="Q199" s="159">
        <f t="shared" si="849"/>
        <v>10676568</v>
      </c>
      <c r="R199" s="160" t="str">
        <f t="shared" si="850"/>
        <v>OK</v>
      </c>
      <c r="S199" s="159">
        <v>621596</v>
      </c>
      <c r="T199" s="159">
        <f t="shared" si="851"/>
        <v>10697667</v>
      </c>
      <c r="U199" s="160" t="str">
        <f t="shared" si="852"/>
        <v>OK</v>
      </c>
      <c r="V199" s="159">
        <v>623419</v>
      </c>
      <c r="W199" s="159">
        <f t="shared" si="853"/>
        <v>10729041</v>
      </c>
      <c r="X199" s="160" t="str">
        <f t="shared" si="854"/>
        <v>OK</v>
      </c>
      <c r="Y199" s="159">
        <v>628700</v>
      </c>
      <c r="Z199" s="159">
        <f t="shared" si="855"/>
        <v>10819927</v>
      </c>
      <c r="AA199" s="160" t="str">
        <f t="shared" si="856"/>
        <v>OK</v>
      </c>
      <c r="AB199" s="159">
        <v>622358</v>
      </c>
      <c r="AC199" s="159">
        <f t="shared" si="857"/>
        <v>10710781</v>
      </c>
      <c r="AD199" s="160" t="str">
        <f t="shared" si="858"/>
        <v>OK</v>
      </c>
      <c r="AE199" s="159">
        <v>606696</v>
      </c>
      <c r="AF199" s="159">
        <f t="shared" si="859"/>
        <v>10441238</v>
      </c>
      <c r="AG199" s="160" t="str">
        <f t="shared" si="860"/>
        <v>OK</v>
      </c>
      <c r="AH199" s="159">
        <v>621721</v>
      </c>
      <c r="AI199" s="159">
        <f t="shared" si="861"/>
        <v>10699818</v>
      </c>
      <c r="AJ199" s="160" t="str">
        <f t="shared" si="862"/>
        <v>OK</v>
      </c>
      <c r="AK199" s="159">
        <v>623042</v>
      </c>
      <c r="AL199" s="159">
        <f t="shared" si="863"/>
        <v>10722553</v>
      </c>
      <c r="AM199" s="160" t="str">
        <f t="shared" si="864"/>
        <v>OK</v>
      </c>
      <c r="AN199" s="159">
        <v>620397</v>
      </c>
      <c r="AO199" s="159">
        <f t="shared" si="865"/>
        <v>10677032</v>
      </c>
      <c r="AP199" s="160" t="str">
        <f t="shared" si="866"/>
        <v>OK</v>
      </c>
      <c r="AQ199" s="159">
        <v>624102</v>
      </c>
      <c r="AR199" s="159">
        <f t="shared" si="867"/>
        <v>10740795</v>
      </c>
      <c r="AS199" s="160" t="str">
        <f t="shared" si="868"/>
        <v>OK</v>
      </c>
      <c r="AT199" s="159">
        <v>623859</v>
      </c>
      <c r="AU199" s="159">
        <f t="shared" si="869"/>
        <v>10736613</v>
      </c>
      <c r="AV199" s="160" t="str">
        <f t="shared" si="870"/>
        <v>OK</v>
      </c>
      <c r="AW199" s="159">
        <v>617000</v>
      </c>
      <c r="AX199" s="159">
        <f t="shared" si="871"/>
        <v>10618570</v>
      </c>
      <c r="AY199" s="160" t="str">
        <f t="shared" si="872"/>
        <v>OK</v>
      </c>
      <c r="AZ199" s="159">
        <v>628700</v>
      </c>
      <c r="BA199" s="159">
        <f t="shared" si="873"/>
        <v>10819927</v>
      </c>
      <c r="BB199" s="160" t="str">
        <f t="shared" si="874"/>
        <v>OK</v>
      </c>
    </row>
    <row r="200" spans="1:54" ht="30" x14ac:dyDescent="0.2">
      <c r="A200" s="155">
        <v>27.05</v>
      </c>
      <c r="B200" s="162" t="s">
        <v>340</v>
      </c>
      <c r="C200" s="157" t="s">
        <v>168</v>
      </c>
      <c r="D200" s="179">
        <v>307.69</v>
      </c>
      <c r="E200" s="163">
        <v>59027</v>
      </c>
      <c r="F200" s="159">
        <f t="shared" si="842"/>
        <v>18162018</v>
      </c>
      <c r="G200" s="163">
        <v>58555</v>
      </c>
      <c r="H200" s="159">
        <f t="shared" si="843"/>
        <v>18016788</v>
      </c>
      <c r="I200" s="160" t="str">
        <f t="shared" si="844"/>
        <v>OK</v>
      </c>
      <c r="J200" s="163">
        <v>58039</v>
      </c>
      <c r="K200" s="159">
        <f t="shared" si="845"/>
        <v>17858020</v>
      </c>
      <c r="L200" s="160" t="str">
        <f t="shared" si="846"/>
        <v>OK</v>
      </c>
      <c r="M200" s="163">
        <v>59027</v>
      </c>
      <c r="N200" s="159">
        <f t="shared" si="847"/>
        <v>18162018</v>
      </c>
      <c r="O200" s="160" t="str">
        <f t="shared" si="848"/>
        <v>OK</v>
      </c>
      <c r="P200" s="163">
        <v>58245</v>
      </c>
      <c r="Q200" s="159">
        <f t="shared" si="849"/>
        <v>17921404</v>
      </c>
      <c r="R200" s="160" t="str">
        <f t="shared" si="850"/>
        <v>OK</v>
      </c>
      <c r="S200" s="163">
        <v>58360</v>
      </c>
      <c r="T200" s="159">
        <f t="shared" si="851"/>
        <v>17956788</v>
      </c>
      <c r="U200" s="160" t="str">
        <f t="shared" si="852"/>
        <v>OK</v>
      </c>
      <c r="V200" s="163">
        <v>58531</v>
      </c>
      <c r="W200" s="159">
        <f t="shared" si="853"/>
        <v>18009403</v>
      </c>
      <c r="X200" s="160" t="str">
        <f t="shared" si="854"/>
        <v>OK</v>
      </c>
      <c r="Y200" s="163">
        <v>59027</v>
      </c>
      <c r="Z200" s="159">
        <f t="shared" si="855"/>
        <v>18162018</v>
      </c>
      <c r="AA200" s="160" t="str">
        <f t="shared" si="856"/>
        <v>OK</v>
      </c>
      <c r="AB200" s="163">
        <v>58432</v>
      </c>
      <c r="AC200" s="159">
        <f t="shared" si="857"/>
        <v>17978942</v>
      </c>
      <c r="AD200" s="160" t="str">
        <f t="shared" si="858"/>
        <v>OK</v>
      </c>
      <c r="AE200" s="163">
        <v>56961</v>
      </c>
      <c r="AF200" s="159">
        <f t="shared" si="859"/>
        <v>17526330</v>
      </c>
      <c r="AG200" s="160" t="str">
        <f t="shared" si="860"/>
        <v>OK</v>
      </c>
      <c r="AH200" s="163">
        <v>58372</v>
      </c>
      <c r="AI200" s="159">
        <f t="shared" si="861"/>
        <v>17960481</v>
      </c>
      <c r="AJ200" s="160" t="str">
        <f t="shared" si="862"/>
        <v>OK</v>
      </c>
      <c r="AK200" s="163">
        <v>58496</v>
      </c>
      <c r="AL200" s="159">
        <f t="shared" si="863"/>
        <v>17998634</v>
      </c>
      <c r="AM200" s="160" t="str">
        <f t="shared" si="864"/>
        <v>OK</v>
      </c>
      <c r="AN200" s="163">
        <v>58247</v>
      </c>
      <c r="AO200" s="159">
        <f t="shared" si="865"/>
        <v>17922019</v>
      </c>
      <c r="AP200" s="160" t="str">
        <f t="shared" si="866"/>
        <v>OK</v>
      </c>
      <c r="AQ200" s="163">
        <v>58595</v>
      </c>
      <c r="AR200" s="159">
        <f t="shared" si="867"/>
        <v>18029096</v>
      </c>
      <c r="AS200" s="160" t="str">
        <f t="shared" si="868"/>
        <v>OK</v>
      </c>
      <c r="AT200" s="163">
        <v>58572</v>
      </c>
      <c r="AU200" s="159">
        <f t="shared" si="869"/>
        <v>18022019</v>
      </c>
      <c r="AV200" s="160" t="str">
        <f t="shared" si="870"/>
        <v>OK</v>
      </c>
      <c r="AW200" s="163">
        <v>58000</v>
      </c>
      <c r="AX200" s="159">
        <f t="shared" si="871"/>
        <v>17846020</v>
      </c>
      <c r="AY200" s="160" t="str">
        <f t="shared" si="872"/>
        <v>OK</v>
      </c>
      <c r="AZ200" s="163">
        <v>59027</v>
      </c>
      <c r="BA200" s="159">
        <f t="shared" si="873"/>
        <v>18162018</v>
      </c>
      <c r="BB200" s="160" t="str">
        <f t="shared" si="874"/>
        <v>OK</v>
      </c>
    </row>
    <row r="201" spans="1:54" x14ac:dyDescent="0.2">
      <c r="A201" s="155">
        <v>27.06</v>
      </c>
      <c r="B201" s="162" t="s">
        <v>341</v>
      </c>
      <c r="C201" s="157" t="s">
        <v>211</v>
      </c>
      <c r="D201" s="163">
        <v>3075.53</v>
      </c>
      <c r="E201" s="163">
        <v>7500</v>
      </c>
      <c r="F201" s="159">
        <f t="shared" si="842"/>
        <v>23066475</v>
      </c>
      <c r="G201" s="163">
        <v>7440</v>
      </c>
      <c r="H201" s="159">
        <f t="shared" si="843"/>
        <v>22881943</v>
      </c>
      <c r="I201" s="160" t="str">
        <f t="shared" si="844"/>
        <v>OK</v>
      </c>
      <c r="J201" s="163">
        <v>7374</v>
      </c>
      <c r="K201" s="159">
        <f t="shared" si="845"/>
        <v>22678958</v>
      </c>
      <c r="L201" s="160" t="str">
        <f t="shared" si="846"/>
        <v>OK</v>
      </c>
      <c r="M201" s="163">
        <v>7500</v>
      </c>
      <c r="N201" s="159">
        <f t="shared" si="847"/>
        <v>23066475</v>
      </c>
      <c r="O201" s="160" t="str">
        <f t="shared" si="848"/>
        <v>OK</v>
      </c>
      <c r="P201" s="163">
        <v>7401</v>
      </c>
      <c r="Q201" s="159">
        <f t="shared" si="849"/>
        <v>22761998</v>
      </c>
      <c r="R201" s="160" t="str">
        <f t="shared" si="850"/>
        <v>OK</v>
      </c>
      <c r="S201" s="163">
        <v>7415</v>
      </c>
      <c r="T201" s="159">
        <f t="shared" si="851"/>
        <v>22805055</v>
      </c>
      <c r="U201" s="160" t="str">
        <f t="shared" si="852"/>
        <v>OK</v>
      </c>
      <c r="V201" s="163">
        <v>7437</v>
      </c>
      <c r="W201" s="159">
        <f t="shared" si="853"/>
        <v>22872717</v>
      </c>
      <c r="X201" s="160" t="str">
        <f t="shared" si="854"/>
        <v>OK</v>
      </c>
      <c r="Y201" s="163">
        <v>7500</v>
      </c>
      <c r="Z201" s="159">
        <f t="shared" si="855"/>
        <v>23066475</v>
      </c>
      <c r="AA201" s="160" t="str">
        <f t="shared" si="856"/>
        <v>OK</v>
      </c>
      <c r="AB201" s="163">
        <v>7424</v>
      </c>
      <c r="AC201" s="159">
        <f t="shared" si="857"/>
        <v>22832735</v>
      </c>
      <c r="AD201" s="160" t="str">
        <f t="shared" si="858"/>
        <v>OK</v>
      </c>
      <c r="AE201" s="163">
        <v>7238</v>
      </c>
      <c r="AF201" s="159">
        <f t="shared" si="859"/>
        <v>22260686</v>
      </c>
      <c r="AG201" s="160" t="str">
        <f t="shared" si="860"/>
        <v>OK</v>
      </c>
      <c r="AH201" s="163">
        <v>7417</v>
      </c>
      <c r="AI201" s="159">
        <f t="shared" si="861"/>
        <v>22811206</v>
      </c>
      <c r="AJ201" s="160" t="str">
        <f t="shared" si="862"/>
        <v>OK</v>
      </c>
      <c r="AK201" s="163">
        <v>7433</v>
      </c>
      <c r="AL201" s="159">
        <f t="shared" si="863"/>
        <v>22860414</v>
      </c>
      <c r="AM201" s="160" t="str">
        <f t="shared" si="864"/>
        <v>OK</v>
      </c>
      <c r="AN201" s="163">
        <v>7401</v>
      </c>
      <c r="AO201" s="159">
        <f t="shared" si="865"/>
        <v>22761998</v>
      </c>
      <c r="AP201" s="160" t="str">
        <f t="shared" si="866"/>
        <v>OK</v>
      </c>
      <c r="AQ201" s="163">
        <v>7445</v>
      </c>
      <c r="AR201" s="159">
        <f t="shared" si="867"/>
        <v>22897321</v>
      </c>
      <c r="AS201" s="160" t="str">
        <f t="shared" si="868"/>
        <v>OK</v>
      </c>
      <c r="AT201" s="163">
        <v>7442</v>
      </c>
      <c r="AU201" s="159">
        <f t="shared" si="869"/>
        <v>22888094</v>
      </c>
      <c r="AV201" s="160" t="str">
        <f t="shared" si="870"/>
        <v>OK</v>
      </c>
      <c r="AW201" s="163">
        <v>7400</v>
      </c>
      <c r="AX201" s="159">
        <f t="shared" si="871"/>
        <v>22758922</v>
      </c>
      <c r="AY201" s="160" t="str">
        <f t="shared" si="872"/>
        <v>OK</v>
      </c>
      <c r="AZ201" s="163">
        <v>7500</v>
      </c>
      <c r="BA201" s="159">
        <f t="shared" si="873"/>
        <v>23066475</v>
      </c>
      <c r="BB201" s="160" t="str">
        <f t="shared" si="874"/>
        <v>OK</v>
      </c>
    </row>
    <row r="202" spans="1:54" ht="30" x14ac:dyDescent="0.2">
      <c r="A202" s="155">
        <v>27.07</v>
      </c>
      <c r="B202" s="162" t="s">
        <v>342</v>
      </c>
      <c r="C202" s="157" t="s">
        <v>168</v>
      </c>
      <c r="D202" s="179">
        <v>480.25</v>
      </c>
      <c r="E202" s="163">
        <v>121200</v>
      </c>
      <c r="F202" s="159">
        <f t="shared" si="842"/>
        <v>58206300</v>
      </c>
      <c r="G202" s="163">
        <v>120230</v>
      </c>
      <c r="H202" s="159">
        <f t="shared" si="843"/>
        <v>57740458</v>
      </c>
      <c r="I202" s="160" t="str">
        <f t="shared" si="844"/>
        <v>OK</v>
      </c>
      <c r="J202" s="163">
        <v>119170</v>
      </c>
      <c r="K202" s="159">
        <f t="shared" si="845"/>
        <v>57231393</v>
      </c>
      <c r="L202" s="160" t="str">
        <f t="shared" si="846"/>
        <v>OK</v>
      </c>
      <c r="M202" s="163">
        <v>121200</v>
      </c>
      <c r="N202" s="159">
        <f t="shared" si="847"/>
        <v>58206300</v>
      </c>
      <c r="O202" s="160" t="str">
        <f t="shared" si="848"/>
        <v>OK</v>
      </c>
      <c r="P202" s="163">
        <v>119594</v>
      </c>
      <c r="Q202" s="159">
        <f t="shared" si="849"/>
        <v>57435019</v>
      </c>
      <c r="R202" s="160" t="str">
        <f t="shared" si="850"/>
        <v>OK</v>
      </c>
      <c r="S202" s="163">
        <v>119830</v>
      </c>
      <c r="T202" s="159">
        <f t="shared" si="851"/>
        <v>57548358</v>
      </c>
      <c r="U202" s="160" t="str">
        <f t="shared" si="852"/>
        <v>OK</v>
      </c>
      <c r="V202" s="163">
        <v>120182</v>
      </c>
      <c r="W202" s="159">
        <f t="shared" si="853"/>
        <v>57717406</v>
      </c>
      <c r="X202" s="160" t="str">
        <f t="shared" si="854"/>
        <v>OK</v>
      </c>
      <c r="Y202" s="163">
        <v>121200</v>
      </c>
      <c r="Z202" s="159">
        <f t="shared" si="855"/>
        <v>58206300</v>
      </c>
      <c r="AA202" s="160" t="str">
        <f t="shared" si="856"/>
        <v>OK</v>
      </c>
      <c r="AB202" s="163">
        <v>119977</v>
      </c>
      <c r="AC202" s="159">
        <f t="shared" si="857"/>
        <v>57618954</v>
      </c>
      <c r="AD202" s="160" t="str">
        <f t="shared" si="858"/>
        <v>OK</v>
      </c>
      <c r="AE202" s="163">
        <v>116958</v>
      </c>
      <c r="AF202" s="159">
        <f t="shared" si="859"/>
        <v>56169080</v>
      </c>
      <c r="AG202" s="160" t="str">
        <f t="shared" si="860"/>
        <v>OK</v>
      </c>
      <c r="AH202" s="163">
        <v>119855</v>
      </c>
      <c r="AI202" s="159">
        <f t="shared" si="861"/>
        <v>57560364</v>
      </c>
      <c r="AJ202" s="160" t="str">
        <f t="shared" si="862"/>
        <v>OK</v>
      </c>
      <c r="AK202" s="163">
        <v>120109</v>
      </c>
      <c r="AL202" s="159">
        <f t="shared" si="863"/>
        <v>57682347</v>
      </c>
      <c r="AM202" s="160" t="str">
        <f t="shared" si="864"/>
        <v>OK</v>
      </c>
      <c r="AN202" s="163">
        <v>119599</v>
      </c>
      <c r="AO202" s="159">
        <f t="shared" si="865"/>
        <v>57437420</v>
      </c>
      <c r="AP202" s="160" t="str">
        <f t="shared" si="866"/>
        <v>OK</v>
      </c>
      <c r="AQ202" s="163">
        <v>120314</v>
      </c>
      <c r="AR202" s="159">
        <f t="shared" si="867"/>
        <v>57780799</v>
      </c>
      <c r="AS202" s="160" t="str">
        <f t="shared" si="868"/>
        <v>OK</v>
      </c>
      <c r="AT202" s="163">
        <v>120267</v>
      </c>
      <c r="AU202" s="159">
        <f t="shared" si="869"/>
        <v>57758227</v>
      </c>
      <c r="AV202" s="160" t="str">
        <f t="shared" si="870"/>
        <v>OK</v>
      </c>
      <c r="AW202" s="163">
        <v>119000</v>
      </c>
      <c r="AX202" s="159">
        <f t="shared" si="871"/>
        <v>57149750</v>
      </c>
      <c r="AY202" s="160" t="str">
        <f t="shared" si="872"/>
        <v>OK</v>
      </c>
      <c r="AZ202" s="163">
        <v>121200</v>
      </c>
      <c r="BA202" s="159">
        <f t="shared" si="873"/>
        <v>58206300</v>
      </c>
      <c r="BB202" s="160" t="str">
        <f t="shared" si="874"/>
        <v>OK</v>
      </c>
    </row>
    <row r="203" spans="1:54" ht="30" x14ac:dyDescent="0.2">
      <c r="A203" s="155">
        <v>27.08</v>
      </c>
      <c r="B203" s="162" t="s">
        <v>343</v>
      </c>
      <c r="C203" s="157" t="s">
        <v>170</v>
      </c>
      <c r="D203" s="179">
        <v>31</v>
      </c>
      <c r="E203" s="163">
        <v>56421</v>
      </c>
      <c r="F203" s="159">
        <f t="shared" si="842"/>
        <v>1749051</v>
      </c>
      <c r="G203" s="163">
        <v>55970</v>
      </c>
      <c r="H203" s="159">
        <f t="shared" si="843"/>
        <v>1735070</v>
      </c>
      <c r="I203" s="160" t="str">
        <f t="shared" si="844"/>
        <v>OK</v>
      </c>
      <c r="J203" s="163">
        <v>55476</v>
      </c>
      <c r="K203" s="159">
        <f t="shared" si="845"/>
        <v>1719756</v>
      </c>
      <c r="L203" s="160" t="str">
        <f t="shared" si="846"/>
        <v>OK</v>
      </c>
      <c r="M203" s="163">
        <v>56421</v>
      </c>
      <c r="N203" s="159">
        <f t="shared" si="847"/>
        <v>1749051</v>
      </c>
      <c r="O203" s="160" t="str">
        <f t="shared" si="848"/>
        <v>OK</v>
      </c>
      <c r="P203" s="163">
        <v>55673</v>
      </c>
      <c r="Q203" s="159">
        <f t="shared" si="849"/>
        <v>1725863</v>
      </c>
      <c r="R203" s="160" t="str">
        <f t="shared" si="850"/>
        <v>OK</v>
      </c>
      <c r="S203" s="163">
        <v>55783</v>
      </c>
      <c r="T203" s="159">
        <f t="shared" si="851"/>
        <v>1729273</v>
      </c>
      <c r="U203" s="160" t="str">
        <f t="shared" si="852"/>
        <v>OK</v>
      </c>
      <c r="V203" s="163">
        <v>55947</v>
      </c>
      <c r="W203" s="159">
        <f t="shared" si="853"/>
        <v>1734357</v>
      </c>
      <c r="X203" s="160" t="str">
        <f t="shared" si="854"/>
        <v>OK</v>
      </c>
      <c r="Y203" s="163">
        <v>56421</v>
      </c>
      <c r="Z203" s="159">
        <f t="shared" si="855"/>
        <v>1749051</v>
      </c>
      <c r="AA203" s="160" t="str">
        <f t="shared" si="856"/>
        <v>OK</v>
      </c>
      <c r="AB203" s="163">
        <v>55852</v>
      </c>
      <c r="AC203" s="159">
        <f t="shared" si="857"/>
        <v>1731412</v>
      </c>
      <c r="AD203" s="160" t="str">
        <f t="shared" si="858"/>
        <v>OK</v>
      </c>
      <c r="AE203" s="163">
        <v>54446</v>
      </c>
      <c r="AF203" s="159">
        <f t="shared" si="859"/>
        <v>1687826</v>
      </c>
      <c r="AG203" s="160" t="str">
        <f t="shared" si="860"/>
        <v>OK</v>
      </c>
      <c r="AH203" s="163">
        <v>55795</v>
      </c>
      <c r="AI203" s="159">
        <f t="shared" si="861"/>
        <v>1729645</v>
      </c>
      <c r="AJ203" s="160" t="str">
        <f t="shared" si="862"/>
        <v>OK</v>
      </c>
      <c r="AK203" s="163">
        <v>55913</v>
      </c>
      <c r="AL203" s="159">
        <f t="shared" si="863"/>
        <v>1733303</v>
      </c>
      <c r="AM203" s="160" t="str">
        <f t="shared" si="864"/>
        <v>OK</v>
      </c>
      <c r="AN203" s="163">
        <v>55676</v>
      </c>
      <c r="AO203" s="159">
        <f t="shared" si="865"/>
        <v>1725956</v>
      </c>
      <c r="AP203" s="160" t="str">
        <f t="shared" si="866"/>
        <v>OK</v>
      </c>
      <c r="AQ203" s="163">
        <v>56008</v>
      </c>
      <c r="AR203" s="159">
        <f t="shared" si="867"/>
        <v>1736248</v>
      </c>
      <c r="AS203" s="160" t="str">
        <f t="shared" si="868"/>
        <v>OK</v>
      </c>
      <c r="AT203" s="163">
        <v>55987</v>
      </c>
      <c r="AU203" s="159">
        <f t="shared" si="869"/>
        <v>1735597</v>
      </c>
      <c r="AV203" s="160" t="str">
        <f t="shared" si="870"/>
        <v>OK</v>
      </c>
      <c r="AW203" s="163">
        <v>56000</v>
      </c>
      <c r="AX203" s="159">
        <f t="shared" si="871"/>
        <v>1736000</v>
      </c>
      <c r="AY203" s="160" t="str">
        <f t="shared" si="872"/>
        <v>OK</v>
      </c>
      <c r="AZ203" s="163">
        <v>56421</v>
      </c>
      <c r="BA203" s="159">
        <f t="shared" si="873"/>
        <v>1749051</v>
      </c>
      <c r="BB203" s="160" t="str">
        <f t="shared" si="874"/>
        <v>OK</v>
      </c>
    </row>
    <row r="204" spans="1:54" x14ac:dyDescent="0.2">
      <c r="A204" s="155">
        <v>27.09</v>
      </c>
      <c r="B204" s="162" t="s">
        <v>344</v>
      </c>
      <c r="C204" s="157" t="s">
        <v>168</v>
      </c>
      <c r="D204" s="179">
        <v>221.48</v>
      </c>
      <c r="E204" s="163">
        <v>14500</v>
      </c>
      <c r="F204" s="159">
        <f t="shared" si="842"/>
        <v>3211460</v>
      </c>
      <c r="G204" s="163">
        <v>14384</v>
      </c>
      <c r="H204" s="159">
        <f t="shared" si="843"/>
        <v>3185768</v>
      </c>
      <c r="I204" s="160" t="str">
        <f t="shared" si="844"/>
        <v>OK</v>
      </c>
      <c r="J204" s="163">
        <v>14257</v>
      </c>
      <c r="K204" s="159">
        <f t="shared" si="845"/>
        <v>3157640</v>
      </c>
      <c r="L204" s="160" t="str">
        <f t="shared" si="846"/>
        <v>OK</v>
      </c>
      <c r="M204" s="163">
        <v>14500</v>
      </c>
      <c r="N204" s="159">
        <f t="shared" si="847"/>
        <v>3211460</v>
      </c>
      <c r="O204" s="160" t="str">
        <f t="shared" si="848"/>
        <v>OK</v>
      </c>
      <c r="P204" s="163">
        <v>14308</v>
      </c>
      <c r="Q204" s="159">
        <f t="shared" si="849"/>
        <v>3168936</v>
      </c>
      <c r="R204" s="160" t="str">
        <f t="shared" si="850"/>
        <v>OK</v>
      </c>
      <c r="S204" s="163">
        <v>14336</v>
      </c>
      <c r="T204" s="159">
        <f t="shared" si="851"/>
        <v>3175137</v>
      </c>
      <c r="U204" s="160" t="str">
        <f t="shared" si="852"/>
        <v>OK</v>
      </c>
      <c r="V204" s="163">
        <v>14378</v>
      </c>
      <c r="W204" s="159">
        <f t="shared" si="853"/>
        <v>3184439</v>
      </c>
      <c r="X204" s="160" t="str">
        <f t="shared" si="854"/>
        <v>OK</v>
      </c>
      <c r="Y204" s="163">
        <v>14500</v>
      </c>
      <c r="Z204" s="159">
        <f t="shared" si="855"/>
        <v>3211460</v>
      </c>
      <c r="AA204" s="160" t="str">
        <f t="shared" si="856"/>
        <v>OK</v>
      </c>
      <c r="AB204" s="163">
        <v>14354</v>
      </c>
      <c r="AC204" s="159">
        <f t="shared" si="857"/>
        <v>3179124</v>
      </c>
      <c r="AD204" s="160" t="str">
        <f t="shared" si="858"/>
        <v>OK</v>
      </c>
      <c r="AE204" s="163">
        <v>13993</v>
      </c>
      <c r="AF204" s="159">
        <f t="shared" si="859"/>
        <v>3099170</v>
      </c>
      <c r="AG204" s="160" t="str">
        <f t="shared" si="860"/>
        <v>OK</v>
      </c>
      <c r="AH204" s="163">
        <v>14339</v>
      </c>
      <c r="AI204" s="159">
        <f t="shared" si="861"/>
        <v>3175802</v>
      </c>
      <c r="AJ204" s="160" t="str">
        <f t="shared" si="862"/>
        <v>OK</v>
      </c>
      <c r="AK204" s="163">
        <v>14370</v>
      </c>
      <c r="AL204" s="159">
        <f t="shared" si="863"/>
        <v>3182668</v>
      </c>
      <c r="AM204" s="160" t="str">
        <f t="shared" si="864"/>
        <v>OK</v>
      </c>
      <c r="AN204" s="163">
        <v>14309</v>
      </c>
      <c r="AO204" s="159">
        <f t="shared" si="865"/>
        <v>3169157</v>
      </c>
      <c r="AP204" s="160" t="str">
        <f t="shared" si="866"/>
        <v>OK</v>
      </c>
      <c r="AQ204" s="163">
        <v>14394</v>
      </c>
      <c r="AR204" s="159">
        <f t="shared" si="867"/>
        <v>3187983</v>
      </c>
      <c r="AS204" s="160" t="str">
        <f t="shared" si="868"/>
        <v>OK</v>
      </c>
      <c r="AT204" s="163">
        <v>14388</v>
      </c>
      <c r="AU204" s="159">
        <f t="shared" si="869"/>
        <v>3186654</v>
      </c>
      <c r="AV204" s="160" t="str">
        <f t="shared" si="870"/>
        <v>OK</v>
      </c>
      <c r="AW204" s="163">
        <v>14250</v>
      </c>
      <c r="AX204" s="159">
        <f t="shared" si="871"/>
        <v>3156090</v>
      </c>
      <c r="AY204" s="160" t="str">
        <f t="shared" si="872"/>
        <v>OK</v>
      </c>
      <c r="AZ204" s="163">
        <v>14500</v>
      </c>
      <c r="BA204" s="159">
        <f t="shared" si="873"/>
        <v>3211460</v>
      </c>
      <c r="BB204" s="160" t="str">
        <f t="shared" si="874"/>
        <v>OK</v>
      </c>
    </row>
    <row r="205" spans="1:54" x14ac:dyDescent="0.2">
      <c r="A205" s="175" t="s">
        <v>345</v>
      </c>
      <c r="B205" s="162" t="s">
        <v>346</v>
      </c>
      <c r="C205" s="157" t="s">
        <v>168</v>
      </c>
      <c r="D205" s="179">
        <v>372.7</v>
      </c>
      <c r="E205" s="163">
        <v>30191</v>
      </c>
      <c r="F205" s="159">
        <f t="shared" si="842"/>
        <v>11252186</v>
      </c>
      <c r="G205" s="163">
        <v>29949</v>
      </c>
      <c r="H205" s="159">
        <f t="shared" si="843"/>
        <v>11161992</v>
      </c>
      <c r="I205" s="160" t="str">
        <f t="shared" si="844"/>
        <v>OK</v>
      </c>
      <c r="J205" s="163">
        <v>29685</v>
      </c>
      <c r="K205" s="159">
        <f t="shared" si="845"/>
        <v>11063600</v>
      </c>
      <c r="L205" s="160" t="str">
        <f t="shared" si="846"/>
        <v>OK</v>
      </c>
      <c r="M205" s="163">
        <v>30191</v>
      </c>
      <c r="N205" s="159">
        <f t="shared" si="847"/>
        <v>11252186</v>
      </c>
      <c r="O205" s="160" t="str">
        <f t="shared" si="848"/>
        <v>OK</v>
      </c>
      <c r="P205" s="163">
        <v>29791</v>
      </c>
      <c r="Q205" s="159">
        <f t="shared" si="849"/>
        <v>11103106</v>
      </c>
      <c r="R205" s="160" t="str">
        <f t="shared" si="850"/>
        <v>OK</v>
      </c>
      <c r="S205" s="163">
        <v>29850</v>
      </c>
      <c r="T205" s="159">
        <f t="shared" si="851"/>
        <v>11125095</v>
      </c>
      <c r="U205" s="160" t="str">
        <f t="shared" si="852"/>
        <v>OK</v>
      </c>
      <c r="V205" s="163">
        <v>29937</v>
      </c>
      <c r="W205" s="159">
        <f t="shared" si="853"/>
        <v>11157520</v>
      </c>
      <c r="X205" s="160" t="str">
        <f t="shared" si="854"/>
        <v>OK</v>
      </c>
      <c r="Y205" s="163">
        <v>30191</v>
      </c>
      <c r="Z205" s="159">
        <f t="shared" si="855"/>
        <v>11252186</v>
      </c>
      <c r="AA205" s="160" t="str">
        <f t="shared" si="856"/>
        <v>OK</v>
      </c>
      <c r="AB205" s="163">
        <v>29886</v>
      </c>
      <c r="AC205" s="159">
        <f t="shared" si="857"/>
        <v>11138512</v>
      </c>
      <c r="AD205" s="160" t="str">
        <f t="shared" si="858"/>
        <v>OK</v>
      </c>
      <c r="AE205" s="163">
        <v>29134</v>
      </c>
      <c r="AF205" s="159">
        <f t="shared" si="859"/>
        <v>10858242</v>
      </c>
      <c r="AG205" s="160" t="str">
        <f t="shared" si="860"/>
        <v>OK</v>
      </c>
      <c r="AH205" s="163">
        <v>29856</v>
      </c>
      <c r="AI205" s="159">
        <f t="shared" si="861"/>
        <v>11127331</v>
      </c>
      <c r="AJ205" s="160" t="str">
        <f t="shared" si="862"/>
        <v>OK</v>
      </c>
      <c r="AK205" s="163">
        <v>29919</v>
      </c>
      <c r="AL205" s="159">
        <f t="shared" si="863"/>
        <v>11150811</v>
      </c>
      <c r="AM205" s="160" t="str">
        <f t="shared" si="864"/>
        <v>OK</v>
      </c>
      <c r="AN205" s="163">
        <v>29792</v>
      </c>
      <c r="AO205" s="159">
        <f t="shared" si="865"/>
        <v>11103478</v>
      </c>
      <c r="AP205" s="160" t="str">
        <f t="shared" si="866"/>
        <v>OK</v>
      </c>
      <c r="AQ205" s="163">
        <v>29970</v>
      </c>
      <c r="AR205" s="159">
        <f t="shared" si="867"/>
        <v>11169819</v>
      </c>
      <c r="AS205" s="160" t="str">
        <f t="shared" si="868"/>
        <v>OK</v>
      </c>
      <c r="AT205" s="163">
        <v>29959</v>
      </c>
      <c r="AU205" s="159">
        <f t="shared" si="869"/>
        <v>11165719</v>
      </c>
      <c r="AV205" s="160" t="str">
        <f t="shared" si="870"/>
        <v>OK</v>
      </c>
      <c r="AW205" s="163">
        <v>30000</v>
      </c>
      <c r="AX205" s="159">
        <f t="shared" si="871"/>
        <v>11181000</v>
      </c>
      <c r="AY205" s="160" t="str">
        <f t="shared" si="872"/>
        <v>OK</v>
      </c>
      <c r="AZ205" s="163">
        <v>30191</v>
      </c>
      <c r="BA205" s="159">
        <f t="shared" si="873"/>
        <v>11252186</v>
      </c>
      <c r="BB205" s="160" t="str">
        <f t="shared" si="874"/>
        <v>OK</v>
      </c>
    </row>
    <row r="206" spans="1:54" ht="30" x14ac:dyDescent="0.2">
      <c r="A206" s="155">
        <v>27.11</v>
      </c>
      <c r="B206" s="162" t="s">
        <v>347</v>
      </c>
      <c r="C206" s="157" t="s">
        <v>168</v>
      </c>
      <c r="D206" s="179">
        <v>299.44</v>
      </c>
      <c r="E206" s="163">
        <v>62732</v>
      </c>
      <c r="F206" s="159">
        <f t="shared" si="842"/>
        <v>18784470</v>
      </c>
      <c r="G206" s="163">
        <v>62230</v>
      </c>
      <c r="H206" s="159">
        <f t="shared" si="843"/>
        <v>18634151</v>
      </c>
      <c r="I206" s="160" t="str">
        <f t="shared" si="844"/>
        <v>OK</v>
      </c>
      <c r="J206" s="163">
        <v>61681</v>
      </c>
      <c r="K206" s="159">
        <f t="shared" si="845"/>
        <v>18469759</v>
      </c>
      <c r="L206" s="160" t="str">
        <f t="shared" si="846"/>
        <v>OK</v>
      </c>
      <c r="M206" s="163">
        <v>62732</v>
      </c>
      <c r="N206" s="159">
        <f t="shared" si="847"/>
        <v>18784470</v>
      </c>
      <c r="O206" s="160" t="str">
        <f t="shared" si="848"/>
        <v>OK</v>
      </c>
      <c r="P206" s="163">
        <v>61901</v>
      </c>
      <c r="Q206" s="159">
        <f t="shared" si="849"/>
        <v>18535635</v>
      </c>
      <c r="R206" s="160" t="str">
        <f t="shared" si="850"/>
        <v>OK</v>
      </c>
      <c r="S206" s="163">
        <v>62023</v>
      </c>
      <c r="T206" s="159">
        <f t="shared" si="851"/>
        <v>18572167</v>
      </c>
      <c r="U206" s="160" t="str">
        <f t="shared" si="852"/>
        <v>OK</v>
      </c>
      <c r="V206" s="163">
        <v>62205</v>
      </c>
      <c r="W206" s="159">
        <f t="shared" si="853"/>
        <v>18626665</v>
      </c>
      <c r="X206" s="160" t="str">
        <f t="shared" si="854"/>
        <v>OK</v>
      </c>
      <c r="Y206" s="163">
        <v>62732</v>
      </c>
      <c r="Z206" s="159">
        <f t="shared" si="855"/>
        <v>18784470</v>
      </c>
      <c r="AA206" s="160" t="str">
        <f t="shared" si="856"/>
        <v>OK</v>
      </c>
      <c r="AB206" s="163">
        <v>62099</v>
      </c>
      <c r="AC206" s="159">
        <f t="shared" si="857"/>
        <v>18594925</v>
      </c>
      <c r="AD206" s="160" t="str">
        <f t="shared" si="858"/>
        <v>OK</v>
      </c>
      <c r="AE206" s="163">
        <v>60536</v>
      </c>
      <c r="AF206" s="159">
        <f t="shared" si="859"/>
        <v>18126900</v>
      </c>
      <c r="AG206" s="160" t="str">
        <f t="shared" si="860"/>
        <v>OK</v>
      </c>
      <c r="AH206" s="163">
        <v>62036</v>
      </c>
      <c r="AI206" s="159">
        <f t="shared" si="861"/>
        <v>18576060</v>
      </c>
      <c r="AJ206" s="160" t="str">
        <f t="shared" si="862"/>
        <v>OK</v>
      </c>
      <c r="AK206" s="163">
        <v>62167</v>
      </c>
      <c r="AL206" s="159">
        <f t="shared" si="863"/>
        <v>18615286</v>
      </c>
      <c r="AM206" s="160" t="str">
        <f t="shared" si="864"/>
        <v>OK</v>
      </c>
      <c r="AN206" s="163">
        <v>61904</v>
      </c>
      <c r="AO206" s="159">
        <f t="shared" si="865"/>
        <v>18536534</v>
      </c>
      <c r="AP206" s="160" t="str">
        <f t="shared" si="866"/>
        <v>OK</v>
      </c>
      <c r="AQ206" s="163">
        <v>62273</v>
      </c>
      <c r="AR206" s="159">
        <f t="shared" si="867"/>
        <v>18647027</v>
      </c>
      <c r="AS206" s="160" t="str">
        <f t="shared" si="868"/>
        <v>OK</v>
      </c>
      <c r="AT206" s="163">
        <v>62249</v>
      </c>
      <c r="AU206" s="159">
        <f t="shared" si="869"/>
        <v>18639841</v>
      </c>
      <c r="AV206" s="160" t="str">
        <f t="shared" si="870"/>
        <v>OK</v>
      </c>
      <c r="AW206" s="163">
        <v>62000</v>
      </c>
      <c r="AX206" s="159">
        <f t="shared" si="871"/>
        <v>18565280</v>
      </c>
      <c r="AY206" s="160" t="str">
        <f t="shared" si="872"/>
        <v>OK</v>
      </c>
      <c r="AZ206" s="163">
        <v>62732</v>
      </c>
      <c r="BA206" s="159">
        <f t="shared" si="873"/>
        <v>18784470</v>
      </c>
      <c r="BB206" s="160" t="str">
        <f t="shared" si="874"/>
        <v>OK</v>
      </c>
    </row>
    <row r="207" spans="1:54" x14ac:dyDescent="0.2">
      <c r="A207" s="155">
        <v>27.12</v>
      </c>
      <c r="B207" s="162" t="s">
        <v>348</v>
      </c>
      <c r="C207" s="157" t="s">
        <v>168</v>
      </c>
      <c r="D207" s="179">
        <v>221.48</v>
      </c>
      <c r="E207" s="163">
        <v>6760</v>
      </c>
      <c r="F207" s="159">
        <f t="shared" si="842"/>
        <v>1497205</v>
      </c>
      <c r="G207" s="163">
        <v>6706</v>
      </c>
      <c r="H207" s="159">
        <f t="shared" si="843"/>
        <v>1485245</v>
      </c>
      <c r="I207" s="160" t="str">
        <f t="shared" si="844"/>
        <v>OK</v>
      </c>
      <c r="J207" s="163">
        <v>6647</v>
      </c>
      <c r="K207" s="159">
        <f t="shared" si="845"/>
        <v>1472178</v>
      </c>
      <c r="L207" s="160" t="str">
        <f t="shared" si="846"/>
        <v>OK</v>
      </c>
      <c r="M207" s="163">
        <v>6760</v>
      </c>
      <c r="N207" s="159">
        <f t="shared" si="847"/>
        <v>1497205</v>
      </c>
      <c r="O207" s="160" t="str">
        <f t="shared" si="848"/>
        <v>OK</v>
      </c>
      <c r="P207" s="163">
        <v>6670</v>
      </c>
      <c r="Q207" s="159">
        <f t="shared" si="849"/>
        <v>1477272</v>
      </c>
      <c r="R207" s="160" t="str">
        <f t="shared" si="850"/>
        <v>OK</v>
      </c>
      <c r="S207" s="163">
        <v>6684</v>
      </c>
      <c r="T207" s="159">
        <f t="shared" si="851"/>
        <v>1480372</v>
      </c>
      <c r="U207" s="160" t="str">
        <f t="shared" si="852"/>
        <v>OK</v>
      </c>
      <c r="V207" s="163">
        <v>6703</v>
      </c>
      <c r="W207" s="159">
        <f t="shared" si="853"/>
        <v>1484580</v>
      </c>
      <c r="X207" s="160" t="str">
        <f t="shared" si="854"/>
        <v>OK</v>
      </c>
      <c r="Y207" s="163">
        <v>6760</v>
      </c>
      <c r="Z207" s="159">
        <f t="shared" si="855"/>
        <v>1497205</v>
      </c>
      <c r="AA207" s="160" t="str">
        <f t="shared" si="856"/>
        <v>OK</v>
      </c>
      <c r="AB207" s="163">
        <v>6692</v>
      </c>
      <c r="AC207" s="159">
        <f t="shared" si="857"/>
        <v>1482144</v>
      </c>
      <c r="AD207" s="160" t="str">
        <f t="shared" si="858"/>
        <v>OK</v>
      </c>
      <c r="AE207" s="163">
        <v>6523</v>
      </c>
      <c r="AF207" s="159">
        <f t="shared" si="859"/>
        <v>1444714</v>
      </c>
      <c r="AG207" s="160" t="str">
        <f t="shared" si="860"/>
        <v>OK</v>
      </c>
      <c r="AH207" s="163">
        <v>6685</v>
      </c>
      <c r="AI207" s="159">
        <f t="shared" si="861"/>
        <v>1480594</v>
      </c>
      <c r="AJ207" s="160" t="str">
        <f t="shared" si="862"/>
        <v>OK</v>
      </c>
      <c r="AK207" s="163">
        <v>6699</v>
      </c>
      <c r="AL207" s="159">
        <f t="shared" si="863"/>
        <v>1483695</v>
      </c>
      <c r="AM207" s="160" t="str">
        <f t="shared" si="864"/>
        <v>OK</v>
      </c>
      <c r="AN207" s="163">
        <v>6671</v>
      </c>
      <c r="AO207" s="159">
        <f t="shared" si="865"/>
        <v>1477493</v>
      </c>
      <c r="AP207" s="160" t="str">
        <f t="shared" si="866"/>
        <v>OK</v>
      </c>
      <c r="AQ207" s="163">
        <v>6711</v>
      </c>
      <c r="AR207" s="159">
        <f t="shared" si="867"/>
        <v>1486352</v>
      </c>
      <c r="AS207" s="160" t="str">
        <f t="shared" si="868"/>
        <v>OK</v>
      </c>
      <c r="AT207" s="163">
        <v>6708</v>
      </c>
      <c r="AU207" s="159">
        <f t="shared" si="869"/>
        <v>1485688</v>
      </c>
      <c r="AV207" s="160" t="str">
        <f t="shared" si="870"/>
        <v>OK</v>
      </c>
      <c r="AW207" s="163">
        <v>6650</v>
      </c>
      <c r="AX207" s="159">
        <f t="shared" si="871"/>
        <v>1472842</v>
      </c>
      <c r="AY207" s="160" t="str">
        <f t="shared" si="872"/>
        <v>OK</v>
      </c>
      <c r="AZ207" s="163">
        <v>6760</v>
      </c>
      <c r="BA207" s="159">
        <f t="shared" si="873"/>
        <v>1497205</v>
      </c>
      <c r="BB207" s="160" t="str">
        <f t="shared" si="874"/>
        <v>OK</v>
      </c>
    </row>
    <row r="208" spans="1:54" ht="30" x14ac:dyDescent="0.2">
      <c r="A208" s="155">
        <v>27.13</v>
      </c>
      <c r="B208" s="162" t="s">
        <v>349</v>
      </c>
      <c r="C208" s="157" t="s">
        <v>168</v>
      </c>
      <c r="D208" s="179">
        <v>18.100000000000001</v>
      </c>
      <c r="E208" s="163">
        <v>52937</v>
      </c>
      <c r="F208" s="159">
        <f t="shared" si="842"/>
        <v>958160</v>
      </c>
      <c r="G208" s="163">
        <v>52514</v>
      </c>
      <c r="H208" s="159">
        <f t="shared" si="843"/>
        <v>950503</v>
      </c>
      <c r="I208" s="160" t="str">
        <f t="shared" si="844"/>
        <v>OK</v>
      </c>
      <c r="J208" s="163">
        <v>52051</v>
      </c>
      <c r="K208" s="159">
        <f t="shared" si="845"/>
        <v>942123</v>
      </c>
      <c r="L208" s="160" t="str">
        <f t="shared" si="846"/>
        <v>OK</v>
      </c>
      <c r="M208" s="163">
        <v>52937</v>
      </c>
      <c r="N208" s="159">
        <f t="shared" si="847"/>
        <v>958160</v>
      </c>
      <c r="O208" s="160" t="str">
        <f t="shared" si="848"/>
        <v>OK</v>
      </c>
      <c r="P208" s="163">
        <v>52236</v>
      </c>
      <c r="Q208" s="159">
        <f t="shared" si="849"/>
        <v>945472</v>
      </c>
      <c r="R208" s="160" t="str">
        <f t="shared" si="850"/>
        <v>OK</v>
      </c>
      <c r="S208" s="163">
        <v>52339</v>
      </c>
      <c r="T208" s="159">
        <f t="shared" si="851"/>
        <v>947336</v>
      </c>
      <c r="U208" s="160" t="str">
        <f t="shared" si="852"/>
        <v>OK</v>
      </c>
      <c r="V208" s="163">
        <v>52492</v>
      </c>
      <c r="W208" s="159">
        <f t="shared" si="853"/>
        <v>950105</v>
      </c>
      <c r="X208" s="160" t="str">
        <f t="shared" si="854"/>
        <v>OK</v>
      </c>
      <c r="Y208" s="163">
        <v>52937</v>
      </c>
      <c r="Z208" s="159">
        <f t="shared" si="855"/>
        <v>958160</v>
      </c>
      <c r="AA208" s="160" t="str">
        <f t="shared" si="856"/>
        <v>OK</v>
      </c>
      <c r="AB208" s="163">
        <v>52403</v>
      </c>
      <c r="AC208" s="159">
        <f t="shared" si="857"/>
        <v>948494</v>
      </c>
      <c r="AD208" s="160" t="str">
        <f t="shared" si="858"/>
        <v>OK</v>
      </c>
      <c r="AE208" s="163">
        <v>51084</v>
      </c>
      <c r="AF208" s="159">
        <f t="shared" si="859"/>
        <v>924620</v>
      </c>
      <c r="AG208" s="160" t="str">
        <f t="shared" si="860"/>
        <v>OK</v>
      </c>
      <c r="AH208" s="163">
        <v>52349</v>
      </c>
      <c r="AI208" s="159">
        <f t="shared" si="861"/>
        <v>947517</v>
      </c>
      <c r="AJ208" s="160" t="str">
        <f t="shared" si="862"/>
        <v>OK</v>
      </c>
      <c r="AK208" s="163">
        <v>52461</v>
      </c>
      <c r="AL208" s="159">
        <f t="shared" si="863"/>
        <v>949544</v>
      </c>
      <c r="AM208" s="160" t="str">
        <f t="shared" si="864"/>
        <v>OK</v>
      </c>
      <c r="AN208" s="163">
        <v>52238</v>
      </c>
      <c r="AO208" s="159">
        <f t="shared" si="865"/>
        <v>945508</v>
      </c>
      <c r="AP208" s="160" t="str">
        <f t="shared" si="866"/>
        <v>OK</v>
      </c>
      <c r="AQ208" s="163">
        <v>52550</v>
      </c>
      <c r="AR208" s="159">
        <f t="shared" si="867"/>
        <v>951155</v>
      </c>
      <c r="AS208" s="160" t="str">
        <f t="shared" si="868"/>
        <v>OK</v>
      </c>
      <c r="AT208" s="163">
        <v>52529</v>
      </c>
      <c r="AU208" s="159">
        <f t="shared" si="869"/>
        <v>950775</v>
      </c>
      <c r="AV208" s="160" t="str">
        <f t="shared" si="870"/>
        <v>OK</v>
      </c>
      <c r="AW208" s="163">
        <v>52000</v>
      </c>
      <c r="AX208" s="159">
        <f t="shared" si="871"/>
        <v>941200</v>
      </c>
      <c r="AY208" s="160" t="str">
        <f t="shared" si="872"/>
        <v>OK</v>
      </c>
      <c r="AZ208" s="163">
        <v>52937</v>
      </c>
      <c r="BA208" s="159">
        <f t="shared" si="873"/>
        <v>958160</v>
      </c>
      <c r="BB208" s="160" t="str">
        <f t="shared" si="874"/>
        <v>OK</v>
      </c>
    </row>
    <row r="209" spans="1:54" x14ac:dyDescent="0.2">
      <c r="A209" s="155">
        <v>27.14</v>
      </c>
      <c r="B209" s="162" t="s">
        <v>350</v>
      </c>
      <c r="C209" s="157" t="s">
        <v>168</v>
      </c>
      <c r="D209" s="179">
        <v>28.86</v>
      </c>
      <c r="E209" s="163">
        <v>41492</v>
      </c>
      <c r="F209" s="159">
        <f t="shared" si="842"/>
        <v>1197459</v>
      </c>
      <c r="G209" s="163">
        <v>41160</v>
      </c>
      <c r="H209" s="159">
        <f t="shared" si="843"/>
        <v>1187878</v>
      </c>
      <c r="I209" s="160" t="str">
        <f t="shared" si="844"/>
        <v>OK</v>
      </c>
      <c r="J209" s="163">
        <v>40797</v>
      </c>
      <c r="K209" s="159">
        <f t="shared" si="845"/>
        <v>1177401</v>
      </c>
      <c r="L209" s="160" t="str">
        <f t="shared" si="846"/>
        <v>OK</v>
      </c>
      <c r="M209" s="163">
        <v>41492</v>
      </c>
      <c r="N209" s="159">
        <f t="shared" si="847"/>
        <v>1197459</v>
      </c>
      <c r="O209" s="160" t="str">
        <f t="shared" si="848"/>
        <v>OK</v>
      </c>
      <c r="P209" s="163">
        <v>40942</v>
      </c>
      <c r="Q209" s="159">
        <f t="shared" si="849"/>
        <v>1181586</v>
      </c>
      <c r="R209" s="160" t="str">
        <f t="shared" si="850"/>
        <v>OK</v>
      </c>
      <c r="S209" s="163">
        <v>41023</v>
      </c>
      <c r="T209" s="159">
        <f t="shared" si="851"/>
        <v>1183924</v>
      </c>
      <c r="U209" s="160" t="str">
        <f t="shared" si="852"/>
        <v>OK</v>
      </c>
      <c r="V209" s="163">
        <v>41143</v>
      </c>
      <c r="W209" s="159">
        <f t="shared" si="853"/>
        <v>1187387</v>
      </c>
      <c r="X209" s="160" t="str">
        <f t="shared" si="854"/>
        <v>OK</v>
      </c>
      <c r="Y209" s="163">
        <v>41492</v>
      </c>
      <c r="Z209" s="159">
        <f t="shared" si="855"/>
        <v>1197459</v>
      </c>
      <c r="AA209" s="160" t="str">
        <f t="shared" si="856"/>
        <v>OK</v>
      </c>
      <c r="AB209" s="163">
        <v>41073</v>
      </c>
      <c r="AC209" s="159">
        <f t="shared" si="857"/>
        <v>1185367</v>
      </c>
      <c r="AD209" s="160" t="str">
        <f t="shared" si="858"/>
        <v>OK</v>
      </c>
      <c r="AE209" s="163">
        <v>40040</v>
      </c>
      <c r="AF209" s="159">
        <f t="shared" si="859"/>
        <v>1155554</v>
      </c>
      <c r="AG209" s="160" t="str">
        <f t="shared" si="860"/>
        <v>OK</v>
      </c>
      <c r="AH209" s="163">
        <v>41031</v>
      </c>
      <c r="AI209" s="159">
        <f t="shared" si="861"/>
        <v>1184155</v>
      </c>
      <c r="AJ209" s="160" t="str">
        <f t="shared" si="862"/>
        <v>OK</v>
      </c>
      <c r="AK209" s="163">
        <v>41119</v>
      </c>
      <c r="AL209" s="159">
        <f t="shared" si="863"/>
        <v>1186694</v>
      </c>
      <c r="AM209" s="160" t="str">
        <f t="shared" si="864"/>
        <v>OK</v>
      </c>
      <c r="AN209" s="163">
        <v>40944</v>
      </c>
      <c r="AO209" s="159">
        <f t="shared" si="865"/>
        <v>1181644</v>
      </c>
      <c r="AP209" s="160" t="str">
        <f t="shared" si="866"/>
        <v>OK</v>
      </c>
      <c r="AQ209" s="163">
        <v>41189</v>
      </c>
      <c r="AR209" s="159">
        <f t="shared" si="867"/>
        <v>1188715</v>
      </c>
      <c r="AS209" s="160" t="str">
        <f t="shared" si="868"/>
        <v>OK</v>
      </c>
      <c r="AT209" s="163">
        <v>41173</v>
      </c>
      <c r="AU209" s="159">
        <f t="shared" si="869"/>
        <v>1188253</v>
      </c>
      <c r="AV209" s="160" t="str">
        <f t="shared" si="870"/>
        <v>OK</v>
      </c>
      <c r="AW209" s="163">
        <v>40700</v>
      </c>
      <c r="AX209" s="159">
        <f t="shared" si="871"/>
        <v>1174602</v>
      </c>
      <c r="AY209" s="160" t="str">
        <f t="shared" si="872"/>
        <v>OK</v>
      </c>
      <c r="AZ209" s="163">
        <v>41492</v>
      </c>
      <c r="BA209" s="159">
        <f t="shared" si="873"/>
        <v>1197459</v>
      </c>
      <c r="BB209" s="160" t="str">
        <f t="shared" si="874"/>
        <v>OK</v>
      </c>
    </row>
    <row r="210" spans="1:54" x14ac:dyDescent="0.2">
      <c r="A210" s="155">
        <v>27.15</v>
      </c>
      <c r="B210" s="162" t="s">
        <v>351</v>
      </c>
      <c r="C210" s="157" t="s">
        <v>185</v>
      </c>
      <c r="D210" s="179">
        <v>4</v>
      </c>
      <c r="E210" s="163">
        <v>44427</v>
      </c>
      <c r="F210" s="159">
        <f t="shared" si="842"/>
        <v>177708</v>
      </c>
      <c r="G210" s="163">
        <v>44072</v>
      </c>
      <c r="H210" s="159">
        <f t="shared" si="843"/>
        <v>176288</v>
      </c>
      <c r="I210" s="160" t="str">
        <f t="shared" si="844"/>
        <v>OK</v>
      </c>
      <c r="J210" s="163">
        <v>43683</v>
      </c>
      <c r="K210" s="159">
        <f t="shared" si="845"/>
        <v>174732</v>
      </c>
      <c r="L210" s="160" t="str">
        <f t="shared" si="846"/>
        <v>OK</v>
      </c>
      <c r="M210" s="163">
        <v>44427</v>
      </c>
      <c r="N210" s="159">
        <f t="shared" si="847"/>
        <v>177708</v>
      </c>
      <c r="O210" s="160" t="str">
        <f t="shared" si="848"/>
        <v>OK</v>
      </c>
      <c r="P210" s="163">
        <v>43838</v>
      </c>
      <c r="Q210" s="159">
        <f t="shared" si="849"/>
        <v>175352</v>
      </c>
      <c r="R210" s="160" t="str">
        <f t="shared" si="850"/>
        <v>OK</v>
      </c>
      <c r="S210" s="163">
        <v>43925</v>
      </c>
      <c r="T210" s="159">
        <f t="shared" si="851"/>
        <v>175700</v>
      </c>
      <c r="U210" s="160" t="str">
        <f t="shared" si="852"/>
        <v>OK</v>
      </c>
      <c r="V210" s="163">
        <v>44054</v>
      </c>
      <c r="W210" s="159">
        <f t="shared" si="853"/>
        <v>176216</v>
      </c>
      <c r="X210" s="160" t="str">
        <f t="shared" si="854"/>
        <v>OK</v>
      </c>
      <c r="Y210" s="163">
        <v>44427</v>
      </c>
      <c r="Z210" s="159">
        <f t="shared" si="855"/>
        <v>177708</v>
      </c>
      <c r="AA210" s="160" t="str">
        <f t="shared" si="856"/>
        <v>OK</v>
      </c>
      <c r="AB210" s="163">
        <v>43979</v>
      </c>
      <c r="AC210" s="159">
        <f t="shared" si="857"/>
        <v>175916</v>
      </c>
      <c r="AD210" s="160" t="str">
        <f t="shared" si="858"/>
        <v>OK</v>
      </c>
      <c r="AE210" s="163">
        <v>42872</v>
      </c>
      <c r="AF210" s="159">
        <f t="shared" si="859"/>
        <v>171488</v>
      </c>
      <c r="AG210" s="160" t="str">
        <f t="shared" si="860"/>
        <v>OK</v>
      </c>
      <c r="AH210" s="163">
        <v>43934</v>
      </c>
      <c r="AI210" s="159">
        <f t="shared" si="861"/>
        <v>175736</v>
      </c>
      <c r="AJ210" s="160" t="str">
        <f t="shared" si="862"/>
        <v>OK</v>
      </c>
      <c r="AK210" s="163">
        <v>44027</v>
      </c>
      <c r="AL210" s="159">
        <f t="shared" si="863"/>
        <v>176108</v>
      </c>
      <c r="AM210" s="160" t="str">
        <f t="shared" si="864"/>
        <v>OK</v>
      </c>
      <c r="AN210" s="163">
        <v>43840</v>
      </c>
      <c r="AO210" s="159">
        <f t="shared" si="865"/>
        <v>175360</v>
      </c>
      <c r="AP210" s="160" t="str">
        <f t="shared" si="866"/>
        <v>OK</v>
      </c>
      <c r="AQ210" s="163">
        <v>44102</v>
      </c>
      <c r="AR210" s="159">
        <f t="shared" si="867"/>
        <v>176408</v>
      </c>
      <c r="AS210" s="160" t="str">
        <f t="shared" si="868"/>
        <v>OK</v>
      </c>
      <c r="AT210" s="163">
        <v>44085</v>
      </c>
      <c r="AU210" s="159">
        <f t="shared" si="869"/>
        <v>176340</v>
      </c>
      <c r="AV210" s="160" t="str">
        <f t="shared" si="870"/>
        <v>OK</v>
      </c>
      <c r="AW210" s="163">
        <v>43540</v>
      </c>
      <c r="AX210" s="159">
        <f t="shared" si="871"/>
        <v>174160</v>
      </c>
      <c r="AY210" s="160" t="str">
        <f t="shared" si="872"/>
        <v>OK</v>
      </c>
      <c r="AZ210" s="163">
        <v>44427</v>
      </c>
      <c r="BA210" s="159">
        <f t="shared" si="873"/>
        <v>177708</v>
      </c>
      <c r="BB210" s="160" t="str">
        <f t="shared" si="874"/>
        <v>OK</v>
      </c>
    </row>
    <row r="211" spans="1:54" x14ac:dyDescent="0.2">
      <c r="A211" s="155">
        <v>27.16</v>
      </c>
      <c r="B211" s="162" t="s">
        <v>352</v>
      </c>
      <c r="C211" s="157" t="s">
        <v>185</v>
      </c>
      <c r="D211" s="179">
        <v>3</v>
      </c>
      <c r="E211" s="163">
        <v>93448</v>
      </c>
      <c r="F211" s="159">
        <f t="shared" si="842"/>
        <v>280344</v>
      </c>
      <c r="G211" s="163">
        <v>92700</v>
      </c>
      <c r="H211" s="159">
        <f t="shared" si="843"/>
        <v>278100</v>
      </c>
      <c r="I211" s="160" t="str">
        <f t="shared" si="844"/>
        <v>OK</v>
      </c>
      <c r="J211" s="163">
        <v>91883</v>
      </c>
      <c r="K211" s="159">
        <f t="shared" si="845"/>
        <v>275649</v>
      </c>
      <c r="L211" s="160" t="str">
        <f t="shared" si="846"/>
        <v>OK</v>
      </c>
      <c r="M211" s="163">
        <v>93448</v>
      </c>
      <c r="N211" s="159">
        <f t="shared" si="847"/>
        <v>280344</v>
      </c>
      <c r="O211" s="160" t="str">
        <f t="shared" si="848"/>
        <v>OK</v>
      </c>
      <c r="P211" s="163">
        <v>92210</v>
      </c>
      <c r="Q211" s="159">
        <f t="shared" si="849"/>
        <v>276630</v>
      </c>
      <c r="R211" s="160" t="str">
        <f t="shared" si="850"/>
        <v>OK</v>
      </c>
      <c r="S211" s="163">
        <v>92392</v>
      </c>
      <c r="T211" s="159">
        <f t="shared" si="851"/>
        <v>277176</v>
      </c>
      <c r="U211" s="160" t="str">
        <f t="shared" si="852"/>
        <v>OK</v>
      </c>
      <c r="V211" s="163">
        <v>92663</v>
      </c>
      <c r="W211" s="159">
        <f t="shared" si="853"/>
        <v>277989</v>
      </c>
      <c r="X211" s="160" t="str">
        <f t="shared" si="854"/>
        <v>OK</v>
      </c>
      <c r="Y211" s="163">
        <v>93448</v>
      </c>
      <c r="Z211" s="159">
        <f t="shared" si="855"/>
        <v>280344</v>
      </c>
      <c r="AA211" s="160" t="str">
        <f t="shared" si="856"/>
        <v>OK</v>
      </c>
      <c r="AB211" s="163">
        <v>92505</v>
      </c>
      <c r="AC211" s="159">
        <f t="shared" si="857"/>
        <v>277515</v>
      </c>
      <c r="AD211" s="160" t="str">
        <f t="shared" si="858"/>
        <v>OK</v>
      </c>
      <c r="AE211" s="163">
        <v>90177</v>
      </c>
      <c r="AF211" s="159">
        <f t="shared" si="859"/>
        <v>270531</v>
      </c>
      <c r="AG211" s="160" t="str">
        <f t="shared" si="860"/>
        <v>OK</v>
      </c>
      <c r="AH211" s="163">
        <v>92411</v>
      </c>
      <c r="AI211" s="159">
        <f t="shared" si="861"/>
        <v>277233</v>
      </c>
      <c r="AJ211" s="160" t="str">
        <f t="shared" si="862"/>
        <v>OK</v>
      </c>
      <c r="AK211" s="163">
        <v>92607</v>
      </c>
      <c r="AL211" s="159">
        <f t="shared" si="863"/>
        <v>277821</v>
      </c>
      <c r="AM211" s="160" t="str">
        <f t="shared" si="864"/>
        <v>OK</v>
      </c>
      <c r="AN211" s="163">
        <v>92214</v>
      </c>
      <c r="AO211" s="159">
        <f t="shared" si="865"/>
        <v>276642</v>
      </c>
      <c r="AP211" s="160" t="str">
        <f t="shared" si="866"/>
        <v>OK</v>
      </c>
      <c r="AQ211" s="163">
        <v>92765</v>
      </c>
      <c r="AR211" s="159">
        <f t="shared" si="867"/>
        <v>278295</v>
      </c>
      <c r="AS211" s="160" t="str">
        <f t="shared" si="868"/>
        <v>OK</v>
      </c>
      <c r="AT211" s="163">
        <v>92728</v>
      </c>
      <c r="AU211" s="159">
        <f t="shared" si="869"/>
        <v>278184</v>
      </c>
      <c r="AV211" s="160" t="str">
        <f t="shared" si="870"/>
        <v>OK</v>
      </c>
      <c r="AW211" s="163">
        <v>91600</v>
      </c>
      <c r="AX211" s="159">
        <f t="shared" si="871"/>
        <v>274800</v>
      </c>
      <c r="AY211" s="160" t="str">
        <f t="shared" si="872"/>
        <v>OK</v>
      </c>
      <c r="AZ211" s="163">
        <v>93448</v>
      </c>
      <c r="BA211" s="159">
        <f t="shared" si="873"/>
        <v>280344</v>
      </c>
      <c r="BB211" s="160" t="str">
        <f t="shared" si="874"/>
        <v>OK</v>
      </c>
    </row>
    <row r="212" spans="1:54" x14ac:dyDescent="0.2">
      <c r="A212" s="155">
        <v>27.17</v>
      </c>
      <c r="B212" s="162" t="s">
        <v>353</v>
      </c>
      <c r="C212" s="157" t="s">
        <v>170</v>
      </c>
      <c r="D212" s="179">
        <v>28</v>
      </c>
      <c r="E212" s="163">
        <v>28909</v>
      </c>
      <c r="F212" s="159">
        <f t="shared" si="842"/>
        <v>809452</v>
      </c>
      <c r="G212" s="163">
        <v>28678</v>
      </c>
      <c r="H212" s="159">
        <f t="shared" si="843"/>
        <v>802984</v>
      </c>
      <c r="I212" s="160" t="str">
        <f t="shared" si="844"/>
        <v>OK</v>
      </c>
      <c r="J212" s="163">
        <v>28425</v>
      </c>
      <c r="K212" s="159">
        <f t="shared" si="845"/>
        <v>795900</v>
      </c>
      <c r="L212" s="160" t="str">
        <f t="shared" si="846"/>
        <v>OK</v>
      </c>
      <c r="M212" s="163">
        <v>28909</v>
      </c>
      <c r="N212" s="159">
        <f t="shared" si="847"/>
        <v>809452</v>
      </c>
      <c r="O212" s="160" t="str">
        <f t="shared" si="848"/>
        <v>OK</v>
      </c>
      <c r="P212" s="163">
        <v>28526</v>
      </c>
      <c r="Q212" s="159">
        <f t="shared" si="849"/>
        <v>798728</v>
      </c>
      <c r="R212" s="160" t="str">
        <f t="shared" si="850"/>
        <v>OK</v>
      </c>
      <c r="S212" s="163">
        <v>28582</v>
      </c>
      <c r="T212" s="159">
        <f t="shared" si="851"/>
        <v>800296</v>
      </c>
      <c r="U212" s="160" t="str">
        <f t="shared" si="852"/>
        <v>OK</v>
      </c>
      <c r="V212" s="163">
        <v>28666</v>
      </c>
      <c r="W212" s="159">
        <f t="shared" si="853"/>
        <v>802648</v>
      </c>
      <c r="X212" s="160" t="str">
        <f t="shared" si="854"/>
        <v>OK</v>
      </c>
      <c r="Y212" s="163">
        <v>28909</v>
      </c>
      <c r="Z212" s="159">
        <f t="shared" si="855"/>
        <v>809452</v>
      </c>
      <c r="AA212" s="160" t="str">
        <f t="shared" si="856"/>
        <v>OK</v>
      </c>
      <c r="AB212" s="163">
        <v>28617</v>
      </c>
      <c r="AC212" s="159">
        <f t="shared" si="857"/>
        <v>801276</v>
      </c>
      <c r="AD212" s="160" t="str">
        <f t="shared" si="858"/>
        <v>OK</v>
      </c>
      <c r="AE212" s="163">
        <v>27897</v>
      </c>
      <c r="AF212" s="159">
        <f t="shared" si="859"/>
        <v>781116</v>
      </c>
      <c r="AG212" s="160" t="str">
        <f t="shared" si="860"/>
        <v>OK</v>
      </c>
      <c r="AH212" s="163">
        <v>28588</v>
      </c>
      <c r="AI212" s="159">
        <f t="shared" si="861"/>
        <v>800464</v>
      </c>
      <c r="AJ212" s="160" t="str">
        <f t="shared" si="862"/>
        <v>OK</v>
      </c>
      <c r="AK212" s="163">
        <v>28649</v>
      </c>
      <c r="AL212" s="159">
        <f t="shared" si="863"/>
        <v>802172</v>
      </c>
      <c r="AM212" s="160" t="str">
        <f t="shared" si="864"/>
        <v>OK</v>
      </c>
      <c r="AN212" s="163">
        <v>28527</v>
      </c>
      <c r="AO212" s="159">
        <f t="shared" si="865"/>
        <v>798756</v>
      </c>
      <c r="AP212" s="160" t="str">
        <f t="shared" si="866"/>
        <v>OK</v>
      </c>
      <c r="AQ212" s="163">
        <v>28698</v>
      </c>
      <c r="AR212" s="159">
        <f t="shared" si="867"/>
        <v>803544</v>
      </c>
      <c r="AS212" s="160" t="str">
        <f t="shared" si="868"/>
        <v>OK</v>
      </c>
      <c r="AT212" s="163">
        <v>28686</v>
      </c>
      <c r="AU212" s="159">
        <f t="shared" si="869"/>
        <v>803208</v>
      </c>
      <c r="AV212" s="160" t="str">
        <f t="shared" si="870"/>
        <v>OK</v>
      </c>
      <c r="AW212" s="163">
        <v>28350</v>
      </c>
      <c r="AX212" s="159">
        <f t="shared" si="871"/>
        <v>793800</v>
      </c>
      <c r="AY212" s="160" t="str">
        <f t="shared" si="872"/>
        <v>OK</v>
      </c>
      <c r="AZ212" s="163">
        <v>28909</v>
      </c>
      <c r="BA212" s="159">
        <f t="shared" si="873"/>
        <v>809452</v>
      </c>
      <c r="BB212" s="160" t="str">
        <f t="shared" si="874"/>
        <v>OK</v>
      </c>
    </row>
    <row r="213" spans="1:54" x14ac:dyDescent="0.2">
      <c r="A213" s="155">
        <v>27.18</v>
      </c>
      <c r="B213" s="162" t="s">
        <v>354</v>
      </c>
      <c r="C213" s="157" t="s">
        <v>185</v>
      </c>
      <c r="D213" s="179">
        <v>6</v>
      </c>
      <c r="E213" s="163">
        <v>26954</v>
      </c>
      <c r="F213" s="159">
        <f t="shared" si="842"/>
        <v>161724</v>
      </c>
      <c r="G213" s="163">
        <v>26738</v>
      </c>
      <c r="H213" s="159">
        <f t="shared" si="843"/>
        <v>160428</v>
      </c>
      <c r="I213" s="160" t="str">
        <f t="shared" si="844"/>
        <v>OK</v>
      </c>
      <c r="J213" s="163">
        <v>26503</v>
      </c>
      <c r="K213" s="159">
        <f t="shared" si="845"/>
        <v>159018</v>
      </c>
      <c r="L213" s="160" t="str">
        <f t="shared" si="846"/>
        <v>OK</v>
      </c>
      <c r="M213" s="163">
        <v>26954</v>
      </c>
      <c r="N213" s="159">
        <f t="shared" si="847"/>
        <v>161724</v>
      </c>
      <c r="O213" s="160" t="str">
        <f t="shared" si="848"/>
        <v>OK</v>
      </c>
      <c r="P213" s="163">
        <v>26597</v>
      </c>
      <c r="Q213" s="159">
        <f t="shared" si="849"/>
        <v>159582</v>
      </c>
      <c r="R213" s="160" t="str">
        <f t="shared" si="850"/>
        <v>OK</v>
      </c>
      <c r="S213" s="163">
        <v>26649</v>
      </c>
      <c r="T213" s="159">
        <f t="shared" si="851"/>
        <v>159894</v>
      </c>
      <c r="U213" s="160" t="str">
        <f t="shared" si="852"/>
        <v>OK</v>
      </c>
      <c r="V213" s="163">
        <v>26728</v>
      </c>
      <c r="W213" s="159">
        <f t="shared" si="853"/>
        <v>160368</v>
      </c>
      <c r="X213" s="160" t="str">
        <f t="shared" si="854"/>
        <v>OK</v>
      </c>
      <c r="Y213" s="163">
        <v>26954</v>
      </c>
      <c r="Z213" s="159">
        <f t="shared" si="855"/>
        <v>161724</v>
      </c>
      <c r="AA213" s="160" t="str">
        <f t="shared" si="856"/>
        <v>OK</v>
      </c>
      <c r="AB213" s="163">
        <v>26682</v>
      </c>
      <c r="AC213" s="159">
        <f t="shared" si="857"/>
        <v>160092</v>
      </c>
      <c r="AD213" s="160" t="str">
        <f t="shared" si="858"/>
        <v>OK</v>
      </c>
      <c r="AE213" s="163">
        <v>26011</v>
      </c>
      <c r="AF213" s="159">
        <f t="shared" si="859"/>
        <v>156066</v>
      </c>
      <c r="AG213" s="160" t="str">
        <f t="shared" si="860"/>
        <v>OK</v>
      </c>
      <c r="AH213" s="163">
        <v>26655</v>
      </c>
      <c r="AI213" s="159">
        <f t="shared" si="861"/>
        <v>159930</v>
      </c>
      <c r="AJ213" s="160" t="str">
        <f t="shared" si="862"/>
        <v>OK</v>
      </c>
      <c r="AK213" s="163">
        <v>26711</v>
      </c>
      <c r="AL213" s="159">
        <f t="shared" si="863"/>
        <v>160266</v>
      </c>
      <c r="AM213" s="160" t="str">
        <f t="shared" si="864"/>
        <v>OK</v>
      </c>
      <c r="AN213" s="163">
        <v>26598</v>
      </c>
      <c r="AO213" s="159">
        <f t="shared" si="865"/>
        <v>159588</v>
      </c>
      <c r="AP213" s="160" t="str">
        <f t="shared" si="866"/>
        <v>OK</v>
      </c>
      <c r="AQ213" s="163">
        <v>26757</v>
      </c>
      <c r="AR213" s="159">
        <f t="shared" si="867"/>
        <v>160542</v>
      </c>
      <c r="AS213" s="160" t="str">
        <f t="shared" si="868"/>
        <v>OK</v>
      </c>
      <c r="AT213" s="163">
        <v>26746</v>
      </c>
      <c r="AU213" s="159">
        <f t="shared" si="869"/>
        <v>160476</v>
      </c>
      <c r="AV213" s="160" t="str">
        <f t="shared" si="870"/>
        <v>OK</v>
      </c>
      <c r="AW213" s="163">
        <v>26420</v>
      </c>
      <c r="AX213" s="159">
        <f t="shared" si="871"/>
        <v>158520</v>
      </c>
      <c r="AY213" s="160" t="str">
        <f t="shared" si="872"/>
        <v>OK</v>
      </c>
      <c r="AZ213" s="163">
        <v>26954</v>
      </c>
      <c r="BA213" s="159">
        <f t="shared" si="873"/>
        <v>161724</v>
      </c>
      <c r="BB213" s="160" t="str">
        <f t="shared" si="874"/>
        <v>OK</v>
      </c>
    </row>
    <row r="214" spans="1:54" x14ac:dyDescent="0.2">
      <c r="A214" s="155">
        <v>27.19</v>
      </c>
      <c r="B214" s="162" t="s">
        <v>355</v>
      </c>
      <c r="C214" s="157" t="s">
        <v>185</v>
      </c>
      <c r="D214" s="179">
        <v>3</v>
      </c>
      <c r="E214" s="163">
        <v>157573</v>
      </c>
      <c r="F214" s="159">
        <f t="shared" si="842"/>
        <v>472719</v>
      </c>
      <c r="G214" s="163">
        <v>156312</v>
      </c>
      <c r="H214" s="159">
        <f t="shared" si="843"/>
        <v>468936</v>
      </c>
      <c r="I214" s="160" t="str">
        <f t="shared" si="844"/>
        <v>OK</v>
      </c>
      <c r="J214" s="163">
        <v>154934</v>
      </c>
      <c r="K214" s="159">
        <f t="shared" si="845"/>
        <v>464802</v>
      </c>
      <c r="L214" s="160" t="str">
        <f t="shared" si="846"/>
        <v>OK</v>
      </c>
      <c r="M214" s="163">
        <v>157573</v>
      </c>
      <c r="N214" s="159">
        <f t="shared" si="847"/>
        <v>472719</v>
      </c>
      <c r="O214" s="160" t="str">
        <f t="shared" si="848"/>
        <v>OK</v>
      </c>
      <c r="P214" s="163">
        <v>155485</v>
      </c>
      <c r="Q214" s="159">
        <f t="shared" si="849"/>
        <v>466455</v>
      </c>
      <c r="R214" s="160" t="str">
        <f t="shared" si="850"/>
        <v>OK</v>
      </c>
      <c r="S214" s="163">
        <v>155792</v>
      </c>
      <c r="T214" s="159">
        <f t="shared" si="851"/>
        <v>467376</v>
      </c>
      <c r="U214" s="160" t="str">
        <f t="shared" si="852"/>
        <v>OK</v>
      </c>
      <c r="V214" s="163">
        <v>156249</v>
      </c>
      <c r="W214" s="159">
        <f t="shared" si="853"/>
        <v>468747</v>
      </c>
      <c r="X214" s="160" t="str">
        <f t="shared" si="854"/>
        <v>OK</v>
      </c>
      <c r="Y214" s="163">
        <v>157573</v>
      </c>
      <c r="Z214" s="159">
        <f t="shared" si="855"/>
        <v>472719</v>
      </c>
      <c r="AA214" s="160" t="str">
        <f t="shared" si="856"/>
        <v>OK</v>
      </c>
      <c r="AB214" s="163">
        <v>155984</v>
      </c>
      <c r="AC214" s="159">
        <f t="shared" si="857"/>
        <v>467952</v>
      </c>
      <c r="AD214" s="160" t="str">
        <f t="shared" si="858"/>
        <v>OK</v>
      </c>
      <c r="AE214" s="163">
        <v>152058</v>
      </c>
      <c r="AF214" s="159">
        <f t="shared" si="859"/>
        <v>456174</v>
      </c>
      <c r="AG214" s="160" t="str">
        <f t="shared" si="860"/>
        <v>OK</v>
      </c>
      <c r="AH214" s="163">
        <v>155824</v>
      </c>
      <c r="AI214" s="159">
        <f t="shared" si="861"/>
        <v>467472</v>
      </c>
      <c r="AJ214" s="160" t="str">
        <f t="shared" si="862"/>
        <v>OK</v>
      </c>
      <c r="AK214" s="163">
        <v>156155</v>
      </c>
      <c r="AL214" s="159">
        <f t="shared" si="863"/>
        <v>468465</v>
      </c>
      <c r="AM214" s="160" t="str">
        <f t="shared" si="864"/>
        <v>OK</v>
      </c>
      <c r="AN214" s="163">
        <v>155492</v>
      </c>
      <c r="AO214" s="159">
        <f t="shared" si="865"/>
        <v>466476</v>
      </c>
      <c r="AP214" s="160" t="str">
        <f t="shared" si="866"/>
        <v>OK</v>
      </c>
      <c r="AQ214" s="163">
        <v>156421</v>
      </c>
      <c r="AR214" s="159">
        <f t="shared" si="867"/>
        <v>469263</v>
      </c>
      <c r="AS214" s="160" t="str">
        <f t="shared" si="868"/>
        <v>OK</v>
      </c>
      <c r="AT214" s="163">
        <v>156360</v>
      </c>
      <c r="AU214" s="159">
        <f t="shared" si="869"/>
        <v>469080</v>
      </c>
      <c r="AV214" s="160" t="str">
        <f t="shared" si="870"/>
        <v>OK</v>
      </c>
      <c r="AW214" s="163">
        <v>155000</v>
      </c>
      <c r="AX214" s="159">
        <f t="shared" si="871"/>
        <v>465000</v>
      </c>
      <c r="AY214" s="160" t="str">
        <f t="shared" si="872"/>
        <v>OK</v>
      </c>
      <c r="AZ214" s="163">
        <v>157573</v>
      </c>
      <c r="BA214" s="159">
        <f t="shared" si="873"/>
        <v>472719</v>
      </c>
      <c r="BB214" s="160" t="str">
        <f t="shared" si="874"/>
        <v>OK</v>
      </c>
    </row>
    <row r="215" spans="1:54" x14ac:dyDescent="0.2">
      <c r="A215" s="175" t="s">
        <v>356</v>
      </c>
      <c r="B215" s="162" t="s">
        <v>357</v>
      </c>
      <c r="C215" s="157" t="s">
        <v>185</v>
      </c>
      <c r="D215" s="179">
        <v>3</v>
      </c>
      <c r="E215" s="163">
        <v>658649</v>
      </c>
      <c r="F215" s="159">
        <f t="shared" si="842"/>
        <v>1975947</v>
      </c>
      <c r="G215" s="163">
        <v>653380</v>
      </c>
      <c r="H215" s="159">
        <f t="shared" si="843"/>
        <v>1960140</v>
      </c>
      <c r="I215" s="160" t="str">
        <f t="shared" si="844"/>
        <v>OK</v>
      </c>
      <c r="J215" s="163">
        <v>647619</v>
      </c>
      <c r="K215" s="159">
        <f t="shared" si="845"/>
        <v>1942857</v>
      </c>
      <c r="L215" s="160" t="str">
        <f t="shared" si="846"/>
        <v>OK</v>
      </c>
      <c r="M215" s="163">
        <v>658649</v>
      </c>
      <c r="N215" s="159">
        <f t="shared" si="847"/>
        <v>1975947</v>
      </c>
      <c r="O215" s="160" t="str">
        <f t="shared" si="848"/>
        <v>OK</v>
      </c>
      <c r="P215" s="163">
        <v>649922</v>
      </c>
      <c r="Q215" s="159">
        <f t="shared" si="849"/>
        <v>1949766</v>
      </c>
      <c r="R215" s="160" t="str">
        <f t="shared" si="850"/>
        <v>OK</v>
      </c>
      <c r="S215" s="163">
        <v>651206</v>
      </c>
      <c r="T215" s="159">
        <f t="shared" si="851"/>
        <v>1953618</v>
      </c>
      <c r="U215" s="160" t="str">
        <f t="shared" si="852"/>
        <v>OK</v>
      </c>
      <c r="V215" s="163">
        <v>653116</v>
      </c>
      <c r="W215" s="159">
        <f t="shared" si="853"/>
        <v>1959348</v>
      </c>
      <c r="X215" s="160" t="str">
        <f t="shared" si="854"/>
        <v>OK</v>
      </c>
      <c r="Y215" s="163">
        <v>658649</v>
      </c>
      <c r="Z215" s="159">
        <f t="shared" si="855"/>
        <v>1975947</v>
      </c>
      <c r="AA215" s="160" t="str">
        <f t="shared" si="856"/>
        <v>OK</v>
      </c>
      <c r="AB215" s="163">
        <v>652005</v>
      </c>
      <c r="AC215" s="159">
        <f t="shared" si="857"/>
        <v>1956015</v>
      </c>
      <c r="AD215" s="160" t="str">
        <f t="shared" si="858"/>
        <v>OK</v>
      </c>
      <c r="AE215" s="163">
        <v>635596</v>
      </c>
      <c r="AF215" s="159">
        <f t="shared" si="859"/>
        <v>1906788</v>
      </c>
      <c r="AG215" s="160" t="str">
        <f t="shared" si="860"/>
        <v>OK</v>
      </c>
      <c r="AH215" s="163">
        <v>651338</v>
      </c>
      <c r="AI215" s="159">
        <f t="shared" si="861"/>
        <v>1954014</v>
      </c>
      <c r="AJ215" s="160" t="str">
        <f t="shared" si="862"/>
        <v>OK</v>
      </c>
      <c r="AK215" s="163">
        <v>652721</v>
      </c>
      <c r="AL215" s="159">
        <f t="shared" si="863"/>
        <v>1958163</v>
      </c>
      <c r="AM215" s="160" t="str">
        <f t="shared" si="864"/>
        <v>OK</v>
      </c>
      <c r="AN215" s="163">
        <v>649951</v>
      </c>
      <c r="AO215" s="159">
        <f t="shared" si="865"/>
        <v>1949853</v>
      </c>
      <c r="AP215" s="160" t="str">
        <f t="shared" si="866"/>
        <v>OK</v>
      </c>
      <c r="AQ215" s="163">
        <v>653832</v>
      </c>
      <c r="AR215" s="159">
        <f t="shared" si="867"/>
        <v>1961496</v>
      </c>
      <c r="AS215" s="160" t="str">
        <f t="shared" si="868"/>
        <v>OK</v>
      </c>
      <c r="AT215" s="163">
        <v>653577</v>
      </c>
      <c r="AU215" s="159">
        <f t="shared" si="869"/>
        <v>1960731</v>
      </c>
      <c r="AV215" s="160" t="str">
        <f t="shared" si="870"/>
        <v>OK</v>
      </c>
      <c r="AW215" s="163">
        <v>646000</v>
      </c>
      <c r="AX215" s="159">
        <f t="shared" si="871"/>
        <v>1938000</v>
      </c>
      <c r="AY215" s="160" t="str">
        <f t="shared" si="872"/>
        <v>OK</v>
      </c>
      <c r="AZ215" s="163">
        <v>658649</v>
      </c>
      <c r="BA215" s="159">
        <f t="shared" si="873"/>
        <v>1975947</v>
      </c>
      <c r="BB215" s="160" t="str">
        <f t="shared" si="874"/>
        <v>OK</v>
      </c>
    </row>
    <row r="216" spans="1:54" ht="30" x14ac:dyDescent="0.2">
      <c r="A216" s="155">
        <v>27.21</v>
      </c>
      <c r="B216" s="162" t="s">
        <v>358</v>
      </c>
      <c r="C216" s="157" t="s">
        <v>185</v>
      </c>
      <c r="D216" s="179">
        <v>3</v>
      </c>
      <c r="E216" s="163">
        <v>538771</v>
      </c>
      <c r="F216" s="159">
        <f t="shared" si="842"/>
        <v>1616313</v>
      </c>
      <c r="G216" s="163">
        <v>534461</v>
      </c>
      <c r="H216" s="159">
        <f t="shared" si="843"/>
        <v>1603383</v>
      </c>
      <c r="I216" s="160" t="str">
        <f t="shared" si="844"/>
        <v>OK</v>
      </c>
      <c r="J216" s="163">
        <v>529749</v>
      </c>
      <c r="K216" s="159">
        <f t="shared" si="845"/>
        <v>1589247</v>
      </c>
      <c r="L216" s="160" t="str">
        <f t="shared" si="846"/>
        <v>OK</v>
      </c>
      <c r="M216" s="163">
        <v>538771</v>
      </c>
      <c r="N216" s="159">
        <f t="shared" si="847"/>
        <v>1616313</v>
      </c>
      <c r="O216" s="160" t="str">
        <f t="shared" si="848"/>
        <v>OK</v>
      </c>
      <c r="P216" s="163">
        <v>531632</v>
      </c>
      <c r="Q216" s="159">
        <f t="shared" si="849"/>
        <v>1594896</v>
      </c>
      <c r="R216" s="160" t="str">
        <f t="shared" si="850"/>
        <v>OK</v>
      </c>
      <c r="S216" s="163">
        <v>532683</v>
      </c>
      <c r="T216" s="159">
        <f t="shared" si="851"/>
        <v>1598049</v>
      </c>
      <c r="U216" s="160" t="str">
        <f t="shared" si="852"/>
        <v>OK</v>
      </c>
      <c r="V216" s="163">
        <v>534245</v>
      </c>
      <c r="W216" s="159">
        <f t="shared" si="853"/>
        <v>1602735</v>
      </c>
      <c r="X216" s="160" t="str">
        <f t="shared" si="854"/>
        <v>OK</v>
      </c>
      <c r="Y216" s="163">
        <v>538771</v>
      </c>
      <c r="Z216" s="159">
        <f t="shared" si="855"/>
        <v>1616313</v>
      </c>
      <c r="AA216" s="160" t="str">
        <f t="shared" si="856"/>
        <v>OK</v>
      </c>
      <c r="AB216" s="163">
        <v>533336</v>
      </c>
      <c r="AC216" s="159">
        <f t="shared" si="857"/>
        <v>1600008</v>
      </c>
      <c r="AD216" s="160" t="str">
        <f t="shared" si="858"/>
        <v>OK</v>
      </c>
      <c r="AE216" s="163">
        <v>519914</v>
      </c>
      <c r="AF216" s="159">
        <f t="shared" si="859"/>
        <v>1559742</v>
      </c>
      <c r="AG216" s="160" t="str">
        <f t="shared" si="860"/>
        <v>OK</v>
      </c>
      <c r="AH216" s="163">
        <v>532791</v>
      </c>
      <c r="AI216" s="159">
        <f t="shared" si="861"/>
        <v>1598373</v>
      </c>
      <c r="AJ216" s="160" t="str">
        <f t="shared" si="862"/>
        <v>OK</v>
      </c>
      <c r="AK216" s="163">
        <v>533922</v>
      </c>
      <c r="AL216" s="159">
        <f t="shared" si="863"/>
        <v>1601766</v>
      </c>
      <c r="AM216" s="160" t="str">
        <f t="shared" si="864"/>
        <v>OK</v>
      </c>
      <c r="AN216" s="163">
        <v>531656</v>
      </c>
      <c r="AO216" s="159">
        <f t="shared" si="865"/>
        <v>1594968</v>
      </c>
      <c r="AP216" s="160" t="str">
        <f t="shared" si="866"/>
        <v>OK</v>
      </c>
      <c r="AQ216" s="163">
        <v>534831</v>
      </c>
      <c r="AR216" s="159">
        <f t="shared" si="867"/>
        <v>1604493</v>
      </c>
      <c r="AS216" s="160" t="str">
        <f t="shared" si="868"/>
        <v>OK</v>
      </c>
      <c r="AT216" s="163">
        <v>534622</v>
      </c>
      <c r="AU216" s="159">
        <f t="shared" si="869"/>
        <v>1603866</v>
      </c>
      <c r="AV216" s="160" t="str">
        <f t="shared" si="870"/>
        <v>OK</v>
      </c>
      <c r="AW216" s="163">
        <v>528000</v>
      </c>
      <c r="AX216" s="159">
        <f t="shared" si="871"/>
        <v>1584000</v>
      </c>
      <c r="AY216" s="160" t="str">
        <f t="shared" si="872"/>
        <v>OK</v>
      </c>
      <c r="AZ216" s="163">
        <v>538771</v>
      </c>
      <c r="BA216" s="159">
        <f t="shared" si="873"/>
        <v>1616313</v>
      </c>
      <c r="BB216" s="160" t="str">
        <f t="shared" si="874"/>
        <v>OK</v>
      </c>
    </row>
    <row r="217" spans="1:54" ht="30" x14ac:dyDescent="0.2">
      <c r="A217" s="155">
        <v>27.22</v>
      </c>
      <c r="B217" s="162" t="s">
        <v>359</v>
      </c>
      <c r="C217" s="157" t="s">
        <v>185</v>
      </c>
      <c r="D217" s="179">
        <v>2</v>
      </c>
      <c r="E217" s="163">
        <v>405641</v>
      </c>
      <c r="F217" s="159">
        <f t="shared" si="842"/>
        <v>811282</v>
      </c>
      <c r="G217" s="163">
        <v>402396</v>
      </c>
      <c r="H217" s="159">
        <f t="shared" si="843"/>
        <v>804792</v>
      </c>
      <c r="I217" s="160" t="str">
        <f t="shared" si="844"/>
        <v>OK</v>
      </c>
      <c r="J217" s="163">
        <v>398848</v>
      </c>
      <c r="K217" s="159">
        <f t="shared" si="845"/>
        <v>797696</v>
      </c>
      <c r="L217" s="160" t="str">
        <f t="shared" si="846"/>
        <v>OK</v>
      </c>
      <c r="M217" s="163">
        <v>405641</v>
      </c>
      <c r="N217" s="159">
        <f t="shared" si="847"/>
        <v>811282</v>
      </c>
      <c r="O217" s="160" t="str">
        <f t="shared" si="848"/>
        <v>OK</v>
      </c>
      <c r="P217" s="163">
        <v>400266</v>
      </c>
      <c r="Q217" s="159">
        <f t="shared" si="849"/>
        <v>800532</v>
      </c>
      <c r="R217" s="160" t="str">
        <f t="shared" si="850"/>
        <v>OK</v>
      </c>
      <c r="S217" s="163">
        <v>401057</v>
      </c>
      <c r="T217" s="159">
        <f t="shared" si="851"/>
        <v>802114</v>
      </c>
      <c r="U217" s="160" t="str">
        <f t="shared" si="852"/>
        <v>OK</v>
      </c>
      <c r="V217" s="163">
        <v>402234</v>
      </c>
      <c r="W217" s="159">
        <f t="shared" si="853"/>
        <v>804468</v>
      </c>
      <c r="X217" s="160" t="str">
        <f t="shared" si="854"/>
        <v>OK</v>
      </c>
      <c r="Y217" s="163">
        <v>405641</v>
      </c>
      <c r="Z217" s="159">
        <f t="shared" si="855"/>
        <v>811282</v>
      </c>
      <c r="AA217" s="160" t="str">
        <f t="shared" si="856"/>
        <v>OK</v>
      </c>
      <c r="AB217" s="163">
        <v>401549</v>
      </c>
      <c r="AC217" s="159">
        <f t="shared" si="857"/>
        <v>803098</v>
      </c>
      <c r="AD217" s="160" t="str">
        <f t="shared" si="858"/>
        <v>OK</v>
      </c>
      <c r="AE217" s="163">
        <v>391444</v>
      </c>
      <c r="AF217" s="159">
        <f t="shared" si="859"/>
        <v>782888</v>
      </c>
      <c r="AG217" s="160" t="str">
        <f t="shared" si="860"/>
        <v>OK</v>
      </c>
      <c r="AH217" s="163">
        <v>401138</v>
      </c>
      <c r="AI217" s="159">
        <f t="shared" si="861"/>
        <v>802276</v>
      </c>
      <c r="AJ217" s="160" t="str">
        <f t="shared" si="862"/>
        <v>OK</v>
      </c>
      <c r="AK217" s="163">
        <v>401990</v>
      </c>
      <c r="AL217" s="159">
        <f t="shared" si="863"/>
        <v>803980</v>
      </c>
      <c r="AM217" s="160" t="str">
        <f t="shared" si="864"/>
        <v>OK</v>
      </c>
      <c r="AN217" s="163">
        <v>400284</v>
      </c>
      <c r="AO217" s="159">
        <f t="shared" si="865"/>
        <v>800568</v>
      </c>
      <c r="AP217" s="160" t="str">
        <f t="shared" si="866"/>
        <v>OK</v>
      </c>
      <c r="AQ217" s="163">
        <v>402675</v>
      </c>
      <c r="AR217" s="159">
        <f t="shared" si="867"/>
        <v>805350</v>
      </c>
      <c r="AS217" s="160" t="str">
        <f t="shared" si="868"/>
        <v>OK</v>
      </c>
      <c r="AT217" s="163">
        <v>402518</v>
      </c>
      <c r="AU217" s="159">
        <f t="shared" si="869"/>
        <v>805036</v>
      </c>
      <c r="AV217" s="160" t="str">
        <f t="shared" si="870"/>
        <v>OK</v>
      </c>
      <c r="AW217" s="163">
        <v>400000</v>
      </c>
      <c r="AX217" s="159">
        <f t="shared" si="871"/>
        <v>800000</v>
      </c>
      <c r="AY217" s="160" t="str">
        <f t="shared" si="872"/>
        <v>OK</v>
      </c>
      <c r="AZ217" s="163">
        <v>405641</v>
      </c>
      <c r="BA217" s="159">
        <f t="shared" si="873"/>
        <v>811282</v>
      </c>
      <c r="BB217" s="160" t="str">
        <f t="shared" si="874"/>
        <v>OK</v>
      </c>
    </row>
    <row r="218" spans="1:54" ht="30" x14ac:dyDescent="0.2">
      <c r="A218" s="155">
        <v>27.23</v>
      </c>
      <c r="B218" s="156" t="s">
        <v>360</v>
      </c>
      <c r="C218" s="157" t="s">
        <v>185</v>
      </c>
      <c r="D218" s="179">
        <v>2</v>
      </c>
      <c r="E218" s="163">
        <v>585052</v>
      </c>
      <c r="F218" s="159">
        <f t="shared" si="842"/>
        <v>1170104</v>
      </c>
      <c r="G218" s="163">
        <v>580372</v>
      </c>
      <c r="H218" s="159">
        <f t="shared" si="843"/>
        <v>1160744</v>
      </c>
      <c r="I218" s="160" t="str">
        <f t="shared" si="844"/>
        <v>OK</v>
      </c>
      <c r="J218" s="163">
        <v>575255</v>
      </c>
      <c r="K218" s="159">
        <f t="shared" si="845"/>
        <v>1150510</v>
      </c>
      <c r="L218" s="160" t="str">
        <f t="shared" si="846"/>
        <v>OK</v>
      </c>
      <c r="M218" s="163">
        <v>585052</v>
      </c>
      <c r="N218" s="159">
        <f t="shared" si="847"/>
        <v>1170104</v>
      </c>
      <c r="O218" s="160" t="str">
        <f t="shared" si="848"/>
        <v>OK</v>
      </c>
      <c r="P218" s="163">
        <v>577300</v>
      </c>
      <c r="Q218" s="159">
        <f t="shared" si="849"/>
        <v>1154600</v>
      </c>
      <c r="R218" s="160" t="str">
        <f t="shared" si="850"/>
        <v>OK</v>
      </c>
      <c r="S218" s="163">
        <v>578441</v>
      </c>
      <c r="T218" s="159">
        <f t="shared" si="851"/>
        <v>1156882</v>
      </c>
      <c r="U218" s="160" t="str">
        <f t="shared" si="852"/>
        <v>OK</v>
      </c>
      <c r="V218" s="163">
        <v>580138</v>
      </c>
      <c r="W218" s="159">
        <f t="shared" si="853"/>
        <v>1160276</v>
      </c>
      <c r="X218" s="160" t="str">
        <f t="shared" si="854"/>
        <v>OK</v>
      </c>
      <c r="Y218" s="163">
        <v>585052</v>
      </c>
      <c r="Z218" s="159">
        <f t="shared" si="855"/>
        <v>1170104</v>
      </c>
      <c r="AA218" s="160" t="str">
        <f t="shared" si="856"/>
        <v>OK</v>
      </c>
      <c r="AB218" s="163">
        <v>579151</v>
      </c>
      <c r="AC218" s="159">
        <f t="shared" si="857"/>
        <v>1158302</v>
      </c>
      <c r="AD218" s="160" t="str">
        <f t="shared" si="858"/>
        <v>OK</v>
      </c>
      <c r="AE218" s="163">
        <v>564575</v>
      </c>
      <c r="AF218" s="159">
        <f t="shared" si="859"/>
        <v>1129150</v>
      </c>
      <c r="AG218" s="160" t="str">
        <f t="shared" si="860"/>
        <v>OK</v>
      </c>
      <c r="AH218" s="163">
        <v>578558</v>
      </c>
      <c r="AI218" s="159">
        <f t="shared" si="861"/>
        <v>1157116</v>
      </c>
      <c r="AJ218" s="160" t="str">
        <f t="shared" si="862"/>
        <v>OK</v>
      </c>
      <c r="AK218" s="163">
        <v>579787</v>
      </c>
      <c r="AL218" s="159">
        <f t="shared" si="863"/>
        <v>1159574</v>
      </c>
      <c r="AM218" s="160" t="str">
        <f t="shared" si="864"/>
        <v>OK</v>
      </c>
      <c r="AN218" s="163">
        <v>577326</v>
      </c>
      <c r="AO218" s="159">
        <f t="shared" si="865"/>
        <v>1154652</v>
      </c>
      <c r="AP218" s="160" t="str">
        <f t="shared" si="866"/>
        <v>OK</v>
      </c>
      <c r="AQ218" s="163">
        <v>580774</v>
      </c>
      <c r="AR218" s="159">
        <f t="shared" si="867"/>
        <v>1161548</v>
      </c>
      <c r="AS218" s="160" t="str">
        <f t="shared" si="868"/>
        <v>OK</v>
      </c>
      <c r="AT218" s="163">
        <v>580547</v>
      </c>
      <c r="AU218" s="159">
        <f t="shared" si="869"/>
        <v>1161094</v>
      </c>
      <c r="AV218" s="160" t="str">
        <f t="shared" si="870"/>
        <v>OK</v>
      </c>
      <c r="AW218" s="163">
        <v>574000</v>
      </c>
      <c r="AX218" s="159">
        <f t="shared" si="871"/>
        <v>1148000</v>
      </c>
      <c r="AY218" s="160" t="str">
        <f t="shared" si="872"/>
        <v>OK</v>
      </c>
      <c r="AZ218" s="163">
        <v>585052</v>
      </c>
      <c r="BA218" s="159">
        <f t="shared" si="873"/>
        <v>1170104</v>
      </c>
      <c r="BB218" s="160" t="str">
        <f t="shared" si="874"/>
        <v>OK</v>
      </c>
    </row>
    <row r="219" spans="1:54" x14ac:dyDescent="0.2">
      <c r="A219" s="155">
        <v>27.24</v>
      </c>
      <c r="B219" s="156" t="s">
        <v>361</v>
      </c>
      <c r="C219" s="157" t="s">
        <v>185</v>
      </c>
      <c r="D219" s="179">
        <v>3</v>
      </c>
      <c r="E219" s="163">
        <v>218334</v>
      </c>
      <c r="F219" s="159">
        <f t="shared" si="842"/>
        <v>655002</v>
      </c>
      <c r="G219" s="163">
        <v>216587</v>
      </c>
      <c r="H219" s="159">
        <f t="shared" si="843"/>
        <v>649761</v>
      </c>
      <c r="I219" s="160" t="str">
        <f t="shared" si="844"/>
        <v>OK</v>
      </c>
      <c r="J219" s="163">
        <v>214678</v>
      </c>
      <c r="K219" s="159">
        <f t="shared" si="845"/>
        <v>644034</v>
      </c>
      <c r="L219" s="160" t="str">
        <f t="shared" si="846"/>
        <v>OK</v>
      </c>
      <c r="M219" s="163">
        <v>218334</v>
      </c>
      <c r="N219" s="159">
        <f t="shared" si="847"/>
        <v>655002</v>
      </c>
      <c r="O219" s="160" t="str">
        <f t="shared" si="848"/>
        <v>OK</v>
      </c>
      <c r="P219" s="163">
        <v>215441</v>
      </c>
      <c r="Q219" s="159">
        <f t="shared" si="849"/>
        <v>646323</v>
      </c>
      <c r="R219" s="160" t="str">
        <f t="shared" si="850"/>
        <v>OK</v>
      </c>
      <c r="S219" s="163">
        <v>215867</v>
      </c>
      <c r="T219" s="159">
        <f t="shared" si="851"/>
        <v>647601</v>
      </c>
      <c r="U219" s="160" t="str">
        <f t="shared" si="852"/>
        <v>OK</v>
      </c>
      <c r="V219" s="163">
        <v>216500</v>
      </c>
      <c r="W219" s="159">
        <f t="shared" si="853"/>
        <v>649500</v>
      </c>
      <c r="X219" s="160" t="str">
        <f t="shared" si="854"/>
        <v>OK</v>
      </c>
      <c r="Y219" s="163">
        <v>218334</v>
      </c>
      <c r="Z219" s="159">
        <f t="shared" si="855"/>
        <v>655002</v>
      </c>
      <c r="AA219" s="160" t="str">
        <f t="shared" si="856"/>
        <v>OK</v>
      </c>
      <c r="AB219" s="163">
        <v>216132</v>
      </c>
      <c r="AC219" s="159">
        <f t="shared" si="857"/>
        <v>648396</v>
      </c>
      <c r="AD219" s="160" t="str">
        <f t="shared" si="858"/>
        <v>OK</v>
      </c>
      <c r="AE219" s="163">
        <v>210692</v>
      </c>
      <c r="AF219" s="159">
        <f t="shared" si="859"/>
        <v>632076</v>
      </c>
      <c r="AG219" s="160" t="str">
        <f t="shared" si="860"/>
        <v>OK</v>
      </c>
      <c r="AH219" s="163">
        <v>215910</v>
      </c>
      <c r="AI219" s="159">
        <f t="shared" si="861"/>
        <v>647730</v>
      </c>
      <c r="AJ219" s="160" t="str">
        <f t="shared" si="862"/>
        <v>OK</v>
      </c>
      <c r="AK219" s="163">
        <v>216369</v>
      </c>
      <c r="AL219" s="159">
        <f t="shared" si="863"/>
        <v>649107</v>
      </c>
      <c r="AM219" s="160" t="str">
        <f t="shared" si="864"/>
        <v>OK</v>
      </c>
      <c r="AN219" s="163">
        <v>215451</v>
      </c>
      <c r="AO219" s="159">
        <f t="shared" si="865"/>
        <v>646353</v>
      </c>
      <c r="AP219" s="160" t="str">
        <f t="shared" si="866"/>
        <v>OK</v>
      </c>
      <c r="AQ219" s="163">
        <v>216737</v>
      </c>
      <c r="AR219" s="159">
        <f t="shared" si="867"/>
        <v>650211</v>
      </c>
      <c r="AS219" s="160" t="str">
        <f t="shared" si="868"/>
        <v>OK</v>
      </c>
      <c r="AT219" s="163">
        <v>216653</v>
      </c>
      <c r="AU219" s="159">
        <f t="shared" si="869"/>
        <v>649959</v>
      </c>
      <c r="AV219" s="160" t="str">
        <f t="shared" si="870"/>
        <v>OK</v>
      </c>
      <c r="AW219" s="163">
        <v>214000</v>
      </c>
      <c r="AX219" s="159">
        <f t="shared" si="871"/>
        <v>642000</v>
      </c>
      <c r="AY219" s="160" t="str">
        <f t="shared" si="872"/>
        <v>OK</v>
      </c>
      <c r="AZ219" s="163">
        <v>218334</v>
      </c>
      <c r="BA219" s="159">
        <f t="shared" si="873"/>
        <v>655002</v>
      </c>
      <c r="BB219" s="160" t="str">
        <f t="shared" si="874"/>
        <v>OK</v>
      </c>
    </row>
    <row r="220" spans="1:54" ht="30" x14ac:dyDescent="0.2">
      <c r="A220" s="155">
        <v>27.25</v>
      </c>
      <c r="B220" s="156" t="s">
        <v>362</v>
      </c>
      <c r="C220" s="157" t="s">
        <v>185</v>
      </c>
      <c r="D220" s="179">
        <v>1</v>
      </c>
      <c r="E220" s="163">
        <v>372690</v>
      </c>
      <c r="F220" s="159">
        <f t="shared" si="842"/>
        <v>372690</v>
      </c>
      <c r="G220" s="163">
        <v>369708</v>
      </c>
      <c r="H220" s="159">
        <f t="shared" si="843"/>
        <v>369708</v>
      </c>
      <c r="I220" s="160" t="str">
        <f t="shared" si="844"/>
        <v>OK</v>
      </c>
      <c r="J220" s="163">
        <v>366449</v>
      </c>
      <c r="K220" s="159">
        <f t="shared" si="845"/>
        <v>366449</v>
      </c>
      <c r="L220" s="160" t="str">
        <f t="shared" si="846"/>
        <v>OK</v>
      </c>
      <c r="M220" s="163">
        <v>372690</v>
      </c>
      <c r="N220" s="159">
        <f t="shared" si="847"/>
        <v>372690</v>
      </c>
      <c r="O220" s="160" t="str">
        <f t="shared" si="848"/>
        <v>OK</v>
      </c>
      <c r="P220" s="163">
        <v>367752</v>
      </c>
      <c r="Q220" s="159">
        <f t="shared" si="849"/>
        <v>367752</v>
      </c>
      <c r="R220" s="160" t="str">
        <f t="shared" si="850"/>
        <v>OK</v>
      </c>
      <c r="S220" s="163">
        <v>368479</v>
      </c>
      <c r="T220" s="159">
        <f t="shared" si="851"/>
        <v>368479</v>
      </c>
      <c r="U220" s="160" t="str">
        <f t="shared" si="852"/>
        <v>OK</v>
      </c>
      <c r="V220" s="163">
        <v>369559</v>
      </c>
      <c r="W220" s="159">
        <f t="shared" si="853"/>
        <v>369559</v>
      </c>
      <c r="X220" s="160" t="str">
        <f t="shared" si="854"/>
        <v>OK</v>
      </c>
      <c r="Y220" s="163">
        <v>372690</v>
      </c>
      <c r="Z220" s="159">
        <f t="shared" si="855"/>
        <v>372690</v>
      </c>
      <c r="AA220" s="160" t="str">
        <f t="shared" si="856"/>
        <v>OK</v>
      </c>
      <c r="AB220" s="163">
        <v>368931</v>
      </c>
      <c r="AC220" s="159">
        <f t="shared" si="857"/>
        <v>368931</v>
      </c>
      <c r="AD220" s="160" t="str">
        <f t="shared" si="858"/>
        <v>OK</v>
      </c>
      <c r="AE220" s="163">
        <v>359646</v>
      </c>
      <c r="AF220" s="159">
        <f t="shared" si="859"/>
        <v>359646</v>
      </c>
      <c r="AG220" s="160" t="str">
        <f t="shared" si="860"/>
        <v>OK</v>
      </c>
      <c r="AH220" s="163">
        <v>368553</v>
      </c>
      <c r="AI220" s="159">
        <f t="shared" si="861"/>
        <v>368553</v>
      </c>
      <c r="AJ220" s="160" t="str">
        <f t="shared" si="862"/>
        <v>OK</v>
      </c>
      <c r="AK220" s="163">
        <v>369336</v>
      </c>
      <c r="AL220" s="159">
        <f t="shared" si="863"/>
        <v>369336</v>
      </c>
      <c r="AM220" s="160" t="str">
        <f t="shared" si="864"/>
        <v>OK</v>
      </c>
      <c r="AN220" s="163">
        <v>367768</v>
      </c>
      <c r="AO220" s="159">
        <f t="shared" si="865"/>
        <v>367768</v>
      </c>
      <c r="AP220" s="160" t="str">
        <f t="shared" si="866"/>
        <v>OK</v>
      </c>
      <c r="AQ220" s="163">
        <v>369965</v>
      </c>
      <c r="AR220" s="159">
        <f t="shared" si="867"/>
        <v>369965</v>
      </c>
      <c r="AS220" s="160" t="str">
        <f t="shared" si="868"/>
        <v>OK</v>
      </c>
      <c r="AT220" s="163">
        <v>369820</v>
      </c>
      <c r="AU220" s="159">
        <f t="shared" si="869"/>
        <v>369820</v>
      </c>
      <c r="AV220" s="160" t="str">
        <f t="shared" si="870"/>
        <v>OK</v>
      </c>
      <c r="AW220" s="163">
        <v>366000</v>
      </c>
      <c r="AX220" s="159">
        <f t="shared" si="871"/>
        <v>366000</v>
      </c>
      <c r="AY220" s="160" t="str">
        <f t="shared" si="872"/>
        <v>OK</v>
      </c>
      <c r="AZ220" s="163">
        <v>372690</v>
      </c>
      <c r="BA220" s="159">
        <f t="shared" si="873"/>
        <v>372690</v>
      </c>
      <c r="BB220" s="160" t="str">
        <f t="shared" si="874"/>
        <v>OK</v>
      </c>
    </row>
    <row r="221" spans="1:54" ht="30" x14ac:dyDescent="0.2">
      <c r="A221" s="155">
        <v>27.26</v>
      </c>
      <c r="B221" s="156" t="s">
        <v>363</v>
      </c>
      <c r="C221" s="157" t="s">
        <v>185</v>
      </c>
      <c r="D221" s="165">
        <v>1</v>
      </c>
      <c r="E221" s="159">
        <v>645538</v>
      </c>
      <c r="F221" s="159">
        <f t="shared" si="842"/>
        <v>645538</v>
      </c>
      <c r="G221" s="159">
        <v>640374</v>
      </c>
      <c r="H221" s="159">
        <f t="shared" si="843"/>
        <v>640374</v>
      </c>
      <c r="I221" s="160" t="str">
        <f t="shared" si="844"/>
        <v>OK</v>
      </c>
      <c r="J221" s="159">
        <v>634728</v>
      </c>
      <c r="K221" s="159">
        <f t="shared" si="845"/>
        <v>634728</v>
      </c>
      <c r="L221" s="160" t="str">
        <f t="shared" si="846"/>
        <v>OK</v>
      </c>
      <c r="M221" s="159">
        <v>645538</v>
      </c>
      <c r="N221" s="159">
        <f t="shared" si="847"/>
        <v>645538</v>
      </c>
      <c r="O221" s="160" t="str">
        <f t="shared" si="848"/>
        <v>OK</v>
      </c>
      <c r="P221" s="159">
        <v>636985</v>
      </c>
      <c r="Q221" s="159">
        <f t="shared" si="849"/>
        <v>636985</v>
      </c>
      <c r="R221" s="160" t="str">
        <f t="shared" si="850"/>
        <v>OK</v>
      </c>
      <c r="S221" s="159">
        <v>638243</v>
      </c>
      <c r="T221" s="159">
        <f t="shared" si="851"/>
        <v>638243</v>
      </c>
      <c r="U221" s="160" t="str">
        <f t="shared" si="852"/>
        <v>OK</v>
      </c>
      <c r="V221" s="159">
        <v>640115</v>
      </c>
      <c r="W221" s="159">
        <f t="shared" si="853"/>
        <v>640115</v>
      </c>
      <c r="X221" s="160" t="str">
        <f t="shared" si="854"/>
        <v>OK</v>
      </c>
      <c r="Y221" s="159">
        <v>645538</v>
      </c>
      <c r="Z221" s="159">
        <f t="shared" si="855"/>
        <v>645538</v>
      </c>
      <c r="AA221" s="160" t="str">
        <f t="shared" si="856"/>
        <v>OK</v>
      </c>
      <c r="AB221" s="159">
        <v>639026</v>
      </c>
      <c r="AC221" s="159">
        <f t="shared" si="857"/>
        <v>639026</v>
      </c>
      <c r="AD221" s="160" t="str">
        <f t="shared" si="858"/>
        <v>OK</v>
      </c>
      <c r="AE221" s="159">
        <v>622944</v>
      </c>
      <c r="AF221" s="159">
        <f t="shared" si="859"/>
        <v>622944</v>
      </c>
      <c r="AG221" s="160" t="str">
        <f t="shared" si="860"/>
        <v>OK</v>
      </c>
      <c r="AH221" s="159">
        <v>638373</v>
      </c>
      <c r="AI221" s="159">
        <f t="shared" si="861"/>
        <v>638373</v>
      </c>
      <c r="AJ221" s="160" t="str">
        <f t="shared" si="862"/>
        <v>OK</v>
      </c>
      <c r="AK221" s="159">
        <v>639728</v>
      </c>
      <c r="AL221" s="159">
        <f t="shared" si="863"/>
        <v>639728</v>
      </c>
      <c r="AM221" s="160" t="str">
        <f t="shared" si="864"/>
        <v>OK</v>
      </c>
      <c r="AN221" s="159">
        <v>637013</v>
      </c>
      <c r="AO221" s="159">
        <f t="shared" si="865"/>
        <v>637013</v>
      </c>
      <c r="AP221" s="160" t="str">
        <f t="shared" si="866"/>
        <v>OK</v>
      </c>
      <c r="AQ221" s="159">
        <v>640817</v>
      </c>
      <c r="AR221" s="159">
        <f t="shared" si="867"/>
        <v>640817</v>
      </c>
      <c r="AS221" s="160" t="str">
        <f t="shared" si="868"/>
        <v>OK</v>
      </c>
      <c r="AT221" s="159">
        <v>640567</v>
      </c>
      <c r="AU221" s="159">
        <f t="shared" si="869"/>
        <v>640567</v>
      </c>
      <c r="AV221" s="160" t="str">
        <f t="shared" si="870"/>
        <v>OK</v>
      </c>
      <c r="AW221" s="159">
        <v>633000</v>
      </c>
      <c r="AX221" s="159">
        <f t="shared" si="871"/>
        <v>633000</v>
      </c>
      <c r="AY221" s="160" t="str">
        <f t="shared" si="872"/>
        <v>OK</v>
      </c>
      <c r="AZ221" s="159">
        <v>645538</v>
      </c>
      <c r="BA221" s="159">
        <f t="shared" si="873"/>
        <v>645538</v>
      </c>
      <c r="BB221" s="160" t="str">
        <f t="shared" si="874"/>
        <v>OK</v>
      </c>
    </row>
    <row r="222" spans="1:54" x14ac:dyDescent="0.2">
      <c r="A222" s="155">
        <v>27.2699999999999</v>
      </c>
      <c r="B222" s="162" t="s">
        <v>334</v>
      </c>
      <c r="C222" s="157" t="s">
        <v>168</v>
      </c>
      <c r="D222" s="165">
        <v>373</v>
      </c>
      <c r="E222" s="159">
        <v>38000</v>
      </c>
      <c r="F222" s="159">
        <f t="shared" si="842"/>
        <v>14174000</v>
      </c>
      <c r="G222" s="159">
        <v>37696</v>
      </c>
      <c r="H222" s="159">
        <f t="shared" si="843"/>
        <v>14060608</v>
      </c>
      <c r="I222" s="160" t="str">
        <f t="shared" si="844"/>
        <v>OK</v>
      </c>
      <c r="J222" s="159">
        <v>37364</v>
      </c>
      <c r="K222" s="159">
        <f t="shared" si="845"/>
        <v>13936772</v>
      </c>
      <c r="L222" s="160" t="str">
        <f t="shared" si="846"/>
        <v>OK</v>
      </c>
      <c r="M222" s="159">
        <v>38000</v>
      </c>
      <c r="N222" s="159">
        <f t="shared" si="847"/>
        <v>14174000</v>
      </c>
      <c r="O222" s="160" t="str">
        <f t="shared" si="848"/>
        <v>OK</v>
      </c>
      <c r="P222" s="159">
        <v>37497</v>
      </c>
      <c r="Q222" s="159">
        <f t="shared" si="849"/>
        <v>13986381</v>
      </c>
      <c r="R222" s="160" t="str">
        <f t="shared" si="850"/>
        <v>OK</v>
      </c>
      <c r="S222" s="159">
        <v>37571</v>
      </c>
      <c r="T222" s="159">
        <f t="shared" si="851"/>
        <v>14013983</v>
      </c>
      <c r="U222" s="160" t="str">
        <f t="shared" si="852"/>
        <v>OK</v>
      </c>
      <c r="V222" s="159">
        <v>37681</v>
      </c>
      <c r="W222" s="159">
        <f t="shared" si="853"/>
        <v>14055013</v>
      </c>
      <c r="X222" s="160" t="str">
        <f t="shared" si="854"/>
        <v>OK</v>
      </c>
      <c r="Y222" s="159">
        <v>38000</v>
      </c>
      <c r="Z222" s="159">
        <f t="shared" si="855"/>
        <v>14174000</v>
      </c>
      <c r="AA222" s="160" t="str">
        <f t="shared" si="856"/>
        <v>OK</v>
      </c>
      <c r="AB222" s="159">
        <v>37617</v>
      </c>
      <c r="AC222" s="159">
        <f t="shared" si="857"/>
        <v>14031141</v>
      </c>
      <c r="AD222" s="160" t="str">
        <f t="shared" si="858"/>
        <v>OK</v>
      </c>
      <c r="AE222" s="159">
        <v>36670</v>
      </c>
      <c r="AF222" s="159">
        <f t="shared" si="859"/>
        <v>13677910</v>
      </c>
      <c r="AG222" s="160" t="str">
        <f t="shared" si="860"/>
        <v>OK</v>
      </c>
      <c r="AH222" s="159">
        <v>37578</v>
      </c>
      <c r="AI222" s="159">
        <f t="shared" si="861"/>
        <v>14016594</v>
      </c>
      <c r="AJ222" s="160" t="str">
        <f t="shared" si="862"/>
        <v>OK</v>
      </c>
      <c r="AK222" s="159">
        <v>37658</v>
      </c>
      <c r="AL222" s="159">
        <f t="shared" si="863"/>
        <v>14046434</v>
      </c>
      <c r="AM222" s="160" t="str">
        <f t="shared" si="864"/>
        <v>OK</v>
      </c>
      <c r="AN222" s="159">
        <v>37498</v>
      </c>
      <c r="AO222" s="159">
        <f t="shared" si="865"/>
        <v>13986754</v>
      </c>
      <c r="AP222" s="160" t="str">
        <f t="shared" si="866"/>
        <v>OK</v>
      </c>
      <c r="AQ222" s="159">
        <v>37722</v>
      </c>
      <c r="AR222" s="159">
        <f t="shared" si="867"/>
        <v>14070306</v>
      </c>
      <c r="AS222" s="160" t="str">
        <f t="shared" si="868"/>
        <v>OK</v>
      </c>
      <c r="AT222" s="159">
        <v>37707</v>
      </c>
      <c r="AU222" s="159">
        <f t="shared" si="869"/>
        <v>14064711</v>
      </c>
      <c r="AV222" s="160" t="str">
        <f t="shared" si="870"/>
        <v>OK</v>
      </c>
      <c r="AW222" s="159">
        <v>37240</v>
      </c>
      <c r="AX222" s="159">
        <f t="shared" si="871"/>
        <v>13890520</v>
      </c>
      <c r="AY222" s="160" t="str">
        <f t="shared" si="872"/>
        <v>OK</v>
      </c>
      <c r="AZ222" s="159">
        <v>38000</v>
      </c>
      <c r="BA222" s="159">
        <f t="shared" si="873"/>
        <v>14174000</v>
      </c>
      <c r="BB222" s="160" t="str">
        <f t="shared" si="874"/>
        <v>OK</v>
      </c>
    </row>
    <row r="223" spans="1:54" x14ac:dyDescent="0.2">
      <c r="A223" s="155"/>
      <c r="B223" s="164" t="s">
        <v>176</v>
      </c>
      <c r="C223" s="157"/>
      <c r="D223" s="165"/>
      <c r="E223" s="165"/>
      <c r="F223" s="167">
        <f>SUM(F196:F222)</f>
        <v>242811853</v>
      </c>
      <c r="G223" s="165"/>
      <c r="H223" s="167">
        <f>SUM(H196:H222)</f>
        <v>240871036</v>
      </c>
      <c r="I223" s="165"/>
      <c r="J223" s="165"/>
      <c r="K223" s="167">
        <f>SUM(K196:K222)</f>
        <v>239077195</v>
      </c>
      <c r="L223" s="165"/>
      <c r="M223" s="165"/>
      <c r="N223" s="167">
        <f>SUM(N196:N222)</f>
        <v>242811853</v>
      </c>
      <c r="O223" s="165"/>
      <c r="P223" s="165"/>
      <c r="Q223" s="167">
        <f>SUM(Q196:Q222)</f>
        <v>239597577</v>
      </c>
      <c r="R223" s="165"/>
      <c r="S223" s="165">
        <v>0</v>
      </c>
      <c r="T223" s="167">
        <f>SUM(T196:T222)</f>
        <v>240069450</v>
      </c>
      <c r="U223" s="165"/>
      <c r="V223" s="165"/>
      <c r="W223" s="167">
        <f>SUM(W196:W222)</f>
        <v>240768893</v>
      </c>
      <c r="X223" s="165"/>
      <c r="Y223" s="165"/>
      <c r="Z223" s="167">
        <f>SUM(Z196:Z222)</f>
        <v>242811853</v>
      </c>
      <c r="AA223" s="165"/>
      <c r="AB223" s="165"/>
      <c r="AC223" s="167">
        <f>SUM(AC196:AC222)</f>
        <v>240359076</v>
      </c>
      <c r="AD223" s="165"/>
      <c r="AE223" s="165"/>
      <c r="AF223" s="167">
        <f>SUM(AF196:AF222)</f>
        <v>234316905</v>
      </c>
      <c r="AG223" s="165"/>
      <c r="AH223" s="165"/>
      <c r="AI223" s="167">
        <f>SUM(AI196:AI222)</f>
        <v>240115854</v>
      </c>
      <c r="AJ223" s="165"/>
      <c r="AK223" s="165">
        <v>0</v>
      </c>
      <c r="AL223" s="167">
        <f>SUM(AL196:AL222)</f>
        <v>240630162</v>
      </c>
      <c r="AM223" s="165"/>
      <c r="AN223" s="165"/>
      <c r="AO223" s="167">
        <f>SUM(AO196:AO222)</f>
        <v>239605986</v>
      </c>
      <c r="AP223" s="165"/>
      <c r="AQ223" s="165">
        <v>0</v>
      </c>
      <c r="AR223" s="167">
        <f>SUM(AR196:AR222)</f>
        <v>241037079</v>
      </c>
      <c r="AS223" s="165"/>
      <c r="AT223" s="165"/>
      <c r="AU223" s="167">
        <f>SUM(AU196:AU222)</f>
        <v>240943933</v>
      </c>
      <c r="AV223" s="165"/>
      <c r="AW223" s="165"/>
      <c r="AX223" s="167">
        <f>SUM(AX196:AX222)</f>
        <v>238823086</v>
      </c>
      <c r="AY223" s="165"/>
      <c r="AZ223" s="165"/>
      <c r="BA223" s="167">
        <f>SUM(BA196:BA222)</f>
        <v>242811853</v>
      </c>
      <c r="BB223" s="165"/>
    </row>
    <row r="224" spans="1:54" s="148" customFormat="1" x14ac:dyDescent="0.2">
      <c r="A224" s="146"/>
      <c r="B224" s="149" t="s">
        <v>364</v>
      </c>
      <c r="C224" s="146"/>
      <c r="D224" s="146"/>
      <c r="E224" s="146"/>
      <c r="F224" s="146"/>
      <c r="G224" s="146"/>
      <c r="H224" s="146"/>
      <c r="I224" s="146"/>
      <c r="J224" s="146"/>
      <c r="K224" s="146"/>
      <c r="L224" s="146"/>
      <c r="M224" s="146"/>
      <c r="N224" s="146"/>
      <c r="O224" s="146"/>
      <c r="P224" s="146"/>
      <c r="Q224" s="146"/>
      <c r="R224" s="146"/>
      <c r="S224" s="146">
        <v>0</v>
      </c>
      <c r="T224" s="146"/>
      <c r="U224" s="146"/>
      <c r="V224" s="146"/>
      <c r="W224" s="146"/>
      <c r="X224" s="146"/>
      <c r="Y224" s="146"/>
      <c r="Z224" s="146"/>
      <c r="AA224" s="146"/>
      <c r="AB224" s="146"/>
      <c r="AC224" s="146"/>
      <c r="AD224" s="146"/>
      <c r="AE224" s="146"/>
      <c r="AF224" s="146"/>
      <c r="AG224" s="146"/>
      <c r="AH224" s="146"/>
      <c r="AI224" s="146"/>
      <c r="AJ224" s="146"/>
      <c r="AK224" s="146">
        <v>0</v>
      </c>
      <c r="AL224" s="146"/>
      <c r="AM224" s="146"/>
      <c r="AN224" s="146"/>
      <c r="AO224" s="146"/>
      <c r="AP224" s="146"/>
      <c r="AQ224" s="146">
        <v>0</v>
      </c>
      <c r="AR224" s="146"/>
      <c r="AS224" s="146"/>
      <c r="AT224" s="146"/>
      <c r="AU224" s="146"/>
      <c r="AV224" s="146"/>
      <c r="AW224" s="146"/>
      <c r="AX224" s="146"/>
      <c r="AY224" s="146"/>
      <c r="AZ224" s="146"/>
      <c r="BA224" s="146"/>
      <c r="BB224" s="146"/>
    </row>
    <row r="225" spans="1:54" s="148" customFormat="1" x14ac:dyDescent="0.2">
      <c r="A225" s="151">
        <v>28</v>
      </c>
      <c r="B225" s="152" t="s">
        <v>365</v>
      </c>
      <c r="C225" s="153"/>
      <c r="D225" s="154"/>
      <c r="E225" s="154"/>
      <c r="F225" s="154"/>
      <c r="G225" s="154"/>
      <c r="H225" s="154"/>
      <c r="I225" s="154"/>
      <c r="J225" s="154"/>
      <c r="K225" s="154"/>
      <c r="L225" s="154"/>
      <c r="M225" s="154"/>
      <c r="N225" s="154"/>
      <c r="O225" s="154"/>
      <c r="P225" s="154"/>
      <c r="Q225" s="154"/>
      <c r="R225" s="154"/>
      <c r="S225" s="154">
        <v>0</v>
      </c>
      <c r="T225" s="154"/>
      <c r="U225" s="154"/>
      <c r="V225" s="154"/>
      <c r="W225" s="154"/>
      <c r="X225" s="154"/>
      <c r="Y225" s="154"/>
      <c r="Z225" s="154"/>
      <c r="AA225" s="154"/>
      <c r="AB225" s="154"/>
      <c r="AC225" s="154"/>
      <c r="AD225" s="154"/>
      <c r="AE225" s="154"/>
      <c r="AF225" s="154"/>
      <c r="AG225" s="154"/>
      <c r="AH225" s="154"/>
      <c r="AI225" s="154"/>
      <c r="AJ225" s="154"/>
      <c r="AK225" s="154">
        <v>0</v>
      </c>
      <c r="AL225" s="154"/>
      <c r="AM225" s="154"/>
      <c r="AN225" s="154"/>
      <c r="AO225" s="154"/>
      <c r="AP225" s="154"/>
      <c r="AQ225" s="154">
        <v>0</v>
      </c>
      <c r="AR225" s="154"/>
      <c r="AS225" s="154"/>
      <c r="AT225" s="154"/>
      <c r="AU225" s="154"/>
      <c r="AV225" s="154"/>
      <c r="AW225" s="154"/>
      <c r="AX225" s="154"/>
      <c r="AY225" s="154"/>
      <c r="AZ225" s="154"/>
      <c r="BA225" s="154"/>
      <c r="BB225" s="154"/>
    </row>
    <row r="226" spans="1:54" ht="75" x14ac:dyDescent="0.2">
      <c r="A226" s="155">
        <v>28.01</v>
      </c>
      <c r="B226" s="162" t="s">
        <v>366</v>
      </c>
      <c r="C226" s="157" t="s">
        <v>367</v>
      </c>
      <c r="D226" s="180">
        <v>1</v>
      </c>
      <c r="E226" s="159">
        <v>5000000</v>
      </c>
      <c r="F226" s="159">
        <f t="shared" ref="F226:F238" si="875">ROUND(D226*E226,0)</f>
        <v>5000000</v>
      </c>
      <c r="G226" s="159">
        <v>4960000</v>
      </c>
      <c r="H226" s="159">
        <f t="shared" ref="H226:H238" si="876">ROUND($D226*G226,0)</f>
        <v>4960000</v>
      </c>
      <c r="I226" s="160" t="str">
        <f t="shared" ref="I226:I238" si="877">+IF(G226&lt;=$E226,"OK","NO OK")</f>
        <v>OK</v>
      </c>
      <c r="J226" s="159">
        <v>4916271</v>
      </c>
      <c r="K226" s="159">
        <f t="shared" ref="K226:K238" si="878">ROUND($D226*J226,0)</f>
        <v>4916271</v>
      </c>
      <c r="L226" s="160" t="str">
        <f t="shared" ref="L226:L238" si="879">+IF(J226&lt;=$E226,"OK","NO OK")</f>
        <v>OK</v>
      </c>
      <c r="M226" s="159">
        <v>5000000</v>
      </c>
      <c r="N226" s="159">
        <f t="shared" ref="N226:N238" si="880">ROUND($D226*M226,0)</f>
        <v>5000000</v>
      </c>
      <c r="O226" s="160" t="str">
        <f t="shared" ref="O226:O238" si="881">+IF(M226&lt;=$E226,"OK","NO OK")</f>
        <v>OK</v>
      </c>
      <c r="P226" s="159">
        <v>4933750</v>
      </c>
      <c r="Q226" s="159">
        <f t="shared" ref="Q226:Q238" si="882">ROUND($D226*P226,0)</f>
        <v>4933750</v>
      </c>
      <c r="R226" s="160" t="str">
        <f t="shared" ref="R226:R238" si="883">+IF(P226&lt;=$E226,"OK","NO OK")</f>
        <v>OK</v>
      </c>
      <c r="S226" s="159">
        <v>4943500</v>
      </c>
      <c r="T226" s="159">
        <f t="shared" ref="T226:T238" si="884">ROUND($D226*S226,0)</f>
        <v>4943500</v>
      </c>
      <c r="U226" s="160" t="str">
        <f t="shared" ref="U226:U238" si="885">+IF(S226&lt;=$E226,"OK","NO OK")</f>
        <v>OK</v>
      </c>
      <c r="V226" s="159">
        <v>4958000</v>
      </c>
      <c r="W226" s="159">
        <f t="shared" ref="W226:W238" si="886">ROUND($D226*V226,0)</f>
        <v>4958000</v>
      </c>
      <c r="X226" s="160" t="str">
        <f t="shared" ref="X226:X238" si="887">+IF(V226&lt;=$E226,"OK","NO OK")</f>
        <v>OK</v>
      </c>
      <c r="Y226" s="159">
        <v>5000000</v>
      </c>
      <c r="Z226" s="159">
        <f t="shared" ref="Z226:Z238" si="888">ROUND($D226*Y226,0)</f>
        <v>5000000</v>
      </c>
      <c r="AA226" s="160" t="str">
        <f t="shared" ref="AA226:AA238" si="889">+IF(Y226&lt;=$E226,"OK","NO OK")</f>
        <v>OK</v>
      </c>
      <c r="AB226" s="159">
        <v>4949565</v>
      </c>
      <c r="AC226" s="159">
        <f t="shared" ref="AC226:AC238" si="890">ROUND($D226*AB226,0)</f>
        <v>4949565</v>
      </c>
      <c r="AD226" s="160" t="str">
        <f t="shared" ref="AD226:AD238" si="891">+IF(AB226&lt;=$E226,"OK","NO OK")</f>
        <v>OK</v>
      </c>
      <c r="AE226" s="159">
        <v>4825000</v>
      </c>
      <c r="AF226" s="159">
        <f t="shared" ref="AF226:AF238" si="892">ROUND($D226*AE226,0)</f>
        <v>4825000</v>
      </c>
      <c r="AG226" s="160" t="str">
        <f t="shared" ref="AG226:AG238" si="893">+IF(AE226&lt;=$E226,"OK","NO OK")</f>
        <v>OK</v>
      </c>
      <c r="AH226" s="159">
        <v>4944500</v>
      </c>
      <c r="AI226" s="159">
        <f t="shared" ref="AI226:AI238" si="894">ROUND($D226*AH226,0)</f>
        <v>4944500</v>
      </c>
      <c r="AJ226" s="160" t="str">
        <f t="shared" ref="AJ226:AJ238" si="895">+IF(AH226&lt;=$E226,"OK","NO OK")</f>
        <v>OK</v>
      </c>
      <c r="AK226" s="159">
        <v>4955000</v>
      </c>
      <c r="AL226" s="159">
        <f t="shared" ref="AL226:AL238" si="896">ROUND($D226*AK226,0)</f>
        <v>4955000</v>
      </c>
      <c r="AM226" s="160" t="str">
        <f t="shared" ref="AM226:AM238" si="897">+IF(AK226&lt;=$E226,"OK","NO OK")</f>
        <v>OK</v>
      </c>
      <c r="AN226" s="159">
        <v>4933971</v>
      </c>
      <c r="AO226" s="159">
        <f t="shared" ref="AO226:AO238" si="898">ROUND($D226*AN226,0)</f>
        <v>4933971</v>
      </c>
      <c r="AP226" s="160" t="str">
        <f t="shared" ref="AP226:AP238" si="899">+IF(AN226&lt;=$E226,"OK","NO OK")</f>
        <v>OK</v>
      </c>
      <c r="AQ226" s="159">
        <v>4963435</v>
      </c>
      <c r="AR226" s="159">
        <f t="shared" ref="AR226:AR238" si="900">ROUND($D226*AQ226,0)</f>
        <v>4963435</v>
      </c>
      <c r="AS226" s="160" t="str">
        <f t="shared" ref="AS226:AS238" si="901">+IF(AQ226&lt;=$E226,"OK","NO OK")</f>
        <v>OK</v>
      </c>
      <c r="AT226" s="159">
        <v>4961500</v>
      </c>
      <c r="AU226" s="159">
        <f t="shared" ref="AU226:AU238" si="902">ROUND($D226*AT226,0)</f>
        <v>4961500</v>
      </c>
      <c r="AV226" s="160" t="str">
        <f t="shared" ref="AV226:AV238" si="903">+IF(AT226&lt;=$E226,"OK","NO OK")</f>
        <v>OK</v>
      </c>
      <c r="AW226" s="159">
        <v>4900000</v>
      </c>
      <c r="AX226" s="159">
        <f t="shared" ref="AX226:AX238" si="904">ROUND($D226*AW226,0)</f>
        <v>4900000</v>
      </c>
      <c r="AY226" s="160" t="str">
        <f t="shared" ref="AY226:AY238" si="905">+IF(AW226&lt;=$E226,"OK","NO OK")</f>
        <v>OK</v>
      </c>
      <c r="AZ226" s="159">
        <v>5000000</v>
      </c>
      <c r="BA226" s="159">
        <f t="shared" ref="BA226:BA238" si="906">ROUND($D226*AZ226,0)</f>
        <v>5000000</v>
      </c>
      <c r="BB226" s="160" t="str">
        <f t="shared" ref="BB226:BB238" si="907">+IF(AZ226&lt;=$E226,"OK","NO OK")</f>
        <v>OK</v>
      </c>
    </row>
    <row r="227" spans="1:54" ht="105" x14ac:dyDescent="0.2">
      <c r="A227" s="155">
        <v>28.02</v>
      </c>
      <c r="B227" s="162" t="s">
        <v>368</v>
      </c>
      <c r="C227" s="157" t="s">
        <v>170</v>
      </c>
      <c r="D227" s="180">
        <v>30</v>
      </c>
      <c r="E227" s="159">
        <v>393333.33333333337</v>
      </c>
      <c r="F227" s="159">
        <f t="shared" si="875"/>
        <v>11800000</v>
      </c>
      <c r="G227" s="159">
        <v>390187</v>
      </c>
      <c r="H227" s="159">
        <f t="shared" si="876"/>
        <v>11705610</v>
      </c>
      <c r="I227" s="160" t="str">
        <f t="shared" si="877"/>
        <v>OK</v>
      </c>
      <c r="J227" s="159">
        <v>386746</v>
      </c>
      <c r="K227" s="159">
        <f t="shared" si="878"/>
        <v>11602380</v>
      </c>
      <c r="L227" s="160" t="str">
        <f t="shared" si="879"/>
        <v>OK</v>
      </c>
      <c r="M227" s="159">
        <v>393333</v>
      </c>
      <c r="N227" s="159">
        <f t="shared" si="880"/>
        <v>11799990</v>
      </c>
      <c r="O227" s="160" t="str">
        <f t="shared" si="881"/>
        <v>OK</v>
      </c>
      <c r="P227" s="176">
        <v>388121</v>
      </c>
      <c r="Q227" s="159">
        <f t="shared" si="882"/>
        <v>11643630</v>
      </c>
      <c r="R227" s="160" t="str">
        <f t="shared" si="883"/>
        <v>OK</v>
      </c>
      <c r="S227" s="163">
        <v>388888</v>
      </c>
      <c r="T227" s="159">
        <f t="shared" si="884"/>
        <v>11666640</v>
      </c>
      <c r="U227" s="160" t="str">
        <f t="shared" si="885"/>
        <v>OK</v>
      </c>
      <c r="V227" s="163">
        <v>390029</v>
      </c>
      <c r="W227" s="159">
        <f t="shared" si="886"/>
        <v>11700870</v>
      </c>
      <c r="X227" s="160" t="str">
        <f t="shared" si="887"/>
        <v>OK</v>
      </c>
      <c r="Y227" s="163">
        <v>393333.33333333337</v>
      </c>
      <c r="Z227" s="159">
        <f t="shared" si="888"/>
        <v>11800000</v>
      </c>
      <c r="AA227" s="160" t="str">
        <f t="shared" si="889"/>
        <v>OK</v>
      </c>
      <c r="AB227" s="163">
        <v>389366</v>
      </c>
      <c r="AC227" s="159">
        <f t="shared" si="890"/>
        <v>11680980</v>
      </c>
      <c r="AD227" s="160" t="str">
        <f t="shared" si="891"/>
        <v>OK</v>
      </c>
      <c r="AE227" s="163">
        <v>379567</v>
      </c>
      <c r="AF227" s="159">
        <f t="shared" si="892"/>
        <v>11387010</v>
      </c>
      <c r="AG227" s="160" t="str">
        <f t="shared" si="893"/>
        <v>OK</v>
      </c>
      <c r="AH227" s="163">
        <v>388967</v>
      </c>
      <c r="AI227" s="159">
        <f t="shared" si="894"/>
        <v>11669010</v>
      </c>
      <c r="AJ227" s="160" t="str">
        <f t="shared" si="895"/>
        <v>OK</v>
      </c>
      <c r="AK227" s="163">
        <v>389793</v>
      </c>
      <c r="AL227" s="159">
        <f t="shared" si="896"/>
        <v>11693790</v>
      </c>
      <c r="AM227" s="160" t="str">
        <f t="shared" si="897"/>
        <v>OK</v>
      </c>
      <c r="AN227" s="163">
        <v>388139</v>
      </c>
      <c r="AO227" s="159">
        <f t="shared" si="898"/>
        <v>11644170</v>
      </c>
      <c r="AP227" s="160" t="str">
        <f t="shared" si="899"/>
        <v>OK</v>
      </c>
      <c r="AQ227" s="163">
        <v>390457</v>
      </c>
      <c r="AR227" s="159">
        <f t="shared" si="900"/>
        <v>11713710</v>
      </c>
      <c r="AS227" s="160" t="str">
        <f t="shared" si="901"/>
        <v>OK</v>
      </c>
      <c r="AT227" s="163">
        <v>390305</v>
      </c>
      <c r="AU227" s="159">
        <f t="shared" si="902"/>
        <v>11709150</v>
      </c>
      <c r="AV227" s="160" t="str">
        <f t="shared" si="903"/>
        <v>OK</v>
      </c>
      <c r="AW227" s="163">
        <v>386000</v>
      </c>
      <c r="AX227" s="159">
        <f t="shared" si="904"/>
        <v>11580000</v>
      </c>
      <c r="AY227" s="160" t="str">
        <f t="shared" si="905"/>
        <v>OK</v>
      </c>
      <c r="AZ227" s="163">
        <v>393333.33333333337</v>
      </c>
      <c r="BA227" s="159">
        <f t="shared" si="906"/>
        <v>11800000</v>
      </c>
      <c r="BB227" s="160" t="str">
        <f t="shared" si="907"/>
        <v>OK</v>
      </c>
    </row>
    <row r="228" spans="1:54" ht="60" x14ac:dyDescent="0.2">
      <c r="A228" s="155">
        <v>28.03</v>
      </c>
      <c r="B228" s="162" t="s">
        <v>369</v>
      </c>
      <c r="C228" s="157" t="s">
        <v>185</v>
      </c>
      <c r="D228" s="180">
        <v>1</v>
      </c>
      <c r="E228" s="159">
        <v>25885000</v>
      </c>
      <c r="F228" s="159">
        <f t="shared" si="875"/>
        <v>25885000</v>
      </c>
      <c r="G228" s="159">
        <v>25677920</v>
      </c>
      <c r="H228" s="159">
        <f t="shared" si="876"/>
        <v>25677920</v>
      </c>
      <c r="I228" s="160" t="str">
        <f t="shared" si="877"/>
        <v>OK</v>
      </c>
      <c r="J228" s="159">
        <v>25451534</v>
      </c>
      <c r="K228" s="159">
        <f t="shared" si="878"/>
        <v>25451534</v>
      </c>
      <c r="L228" s="160" t="str">
        <f t="shared" si="879"/>
        <v>OK</v>
      </c>
      <c r="M228" s="159">
        <v>25885000</v>
      </c>
      <c r="N228" s="159">
        <f t="shared" si="880"/>
        <v>25885000</v>
      </c>
      <c r="O228" s="160" t="str">
        <f t="shared" si="881"/>
        <v>OK</v>
      </c>
      <c r="P228" s="159">
        <v>25542024</v>
      </c>
      <c r="Q228" s="159">
        <f t="shared" si="882"/>
        <v>25542024</v>
      </c>
      <c r="R228" s="160" t="str">
        <f t="shared" si="883"/>
        <v>OK</v>
      </c>
      <c r="S228" s="159">
        <v>25592500</v>
      </c>
      <c r="T228" s="159">
        <f t="shared" si="884"/>
        <v>25592500</v>
      </c>
      <c r="U228" s="160" t="str">
        <f t="shared" si="885"/>
        <v>OK</v>
      </c>
      <c r="V228" s="159">
        <v>25667566</v>
      </c>
      <c r="W228" s="159">
        <f t="shared" si="886"/>
        <v>25667566</v>
      </c>
      <c r="X228" s="160" t="str">
        <f t="shared" si="887"/>
        <v>OK</v>
      </c>
      <c r="Y228" s="159">
        <v>25885000</v>
      </c>
      <c r="Z228" s="159">
        <f t="shared" si="888"/>
        <v>25885000</v>
      </c>
      <c r="AA228" s="160" t="str">
        <f t="shared" si="889"/>
        <v>OK</v>
      </c>
      <c r="AB228" s="159">
        <v>25623898</v>
      </c>
      <c r="AC228" s="159">
        <f t="shared" si="890"/>
        <v>25623898</v>
      </c>
      <c r="AD228" s="160" t="str">
        <f t="shared" si="891"/>
        <v>OK</v>
      </c>
      <c r="AE228" s="159">
        <v>24979025</v>
      </c>
      <c r="AF228" s="159">
        <f t="shared" si="892"/>
        <v>24979025</v>
      </c>
      <c r="AG228" s="160" t="str">
        <f t="shared" si="893"/>
        <v>OK</v>
      </c>
      <c r="AH228" s="159">
        <v>25597677</v>
      </c>
      <c r="AI228" s="159">
        <f t="shared" si="894"/>
        <v>25597677</v>
      </c>
      <c r="AJ228" s="160" t="str">
        <f t="shared" si="895"/>
        <v>OK</v>
      </c>
      <c r="AK228" s="159">
        <v>25652035</v>
      </c>
      <c r="AL228" s="159">
        <f t="shared" si="896"/>
        <v>25652035</v>
      </c>
      <c r="AM228" s="160" t="str">
        <f t="shared" si="897"/>
        <v>OK</v>
      </c>
      <c r="AN228" s="159">
        <v>25543166</v>
      </c>
      <c r="AO228" s="159">
        <f t="shared" si="898"/>
        <v>25543166</v>
      </c>
      <c r="AP228" s="160" t="str">
        <f t="shared" si="899"/>
        <v>OK</v>
      </c>
      <c r="AQ228" s="159">
        <v>25695703</v>
      </c>
      <c r="AR228" s="159">
        <f t="shared" si="900"/>
        <v>25695703</v>
      </c>
      <c r="AS228" s="160" t="str">
        <f t="shared" si="901"/>
        <v>OK</v>
      </c>
      <c r="AT228" s="159">
        <v>25685686</v>
      </c>
      <c r="AU228" s="159">
        <f t="shared" si="902"/>
        <v>25685686</v>
      </c>
      <c r="AV228" s="160" t="str">
        <f t="shared" si="903"/>
        <v>OK</v>
      </c>
      <c r="AW228" s="159">
        <v>25400000</v>
      </c>
      <c r="AX228" s="159">
        <f t="shared" si="904"/>
        <v>25400000</v>
      </c>
      <c r="AY228" s="160" t="str">
        <f t="shared" si="905"/>
        <v>OK</v>
      </c>
      <c r="AZ228" s="159">
        <v>25885000</v>
      </c>
      <c r="BA228" s="159">
        <f t="shared" si="906"/>
        <v>25885000</v>
      </c>
      <c r="BB228" s="160" t="str">
        <f t="shared" si="907"/>
        <v>OK</v>
      </c>
    </row>
    <row r="229" spans="1:54" ht="30" x14ac:dyDescent="0.2">
      <c r="A229" s="155">
        <v>28.04</v>
      </c>
      <c r="B229" s="162" t="s">
        <v>370</v>
      </c>
      <c r="C229" s="157" t="s">
        <v>185</v>
      </c>
      <c r="D229" s="180">
        <v>1</v>
      </c>
      <c r="E229" s="159">
        <v>700000</v>
      </c>
      <c r="F229" s="159">
        <f t="shared" si="875"/>
        <v>700000</v>
      </c>
      <c r="G229" s="159">
        <v>694400</v>
      </c>
      <c r="H229" s="159">
        <f t="shared" si="876"/>
        <v>694400</v>
      </c>
      <c r="I229" s="160" t="str">
        <f t="shared" si="877"/>
        <v>OK</v>
      </c>
      <c r="J229" s="159">
        <v>688278</v>
      </c>
      <c r="K229" s="159">
        <f t="shared" si="878"/>
        <v>688278</v>
      </c>
      <c r="L229" s="160" t="str">
        <f t="shared" si="879"/>
        <v>OK</v>
      </c>
      <c r="M229" s="159">
        <v>700000</v>
      </c>
      <c r="N229" s="159">
        <f t="shared" si="880"/>
        <v>700000</v>
      </c>
      <c r="O229" s="160" t="str">
        <f t="shared" si="881"/>
        <v>OK</v>
      </c>
      <c r="P229" s="159">
        <v>690725</v>
      </c>
      <c r="Q229" s="159">
        <f t="shared" si="882"/>
        <v>690725</v>
      </c>
      <c r="R229" s="160" t="str">
        <f t="shared" si="883"/>
        <v>OK</v>
      </c>
      <c r="S229" s="159">
        <v>692090</v>
      </c>
      <c r="T229" s="159">
        <f t="shared" si="884"/>
        <v>692090</v>
      </c>
      <c r="U229" s="160" t="str">
        <f t="shared" si="885"/>
        <v>OK</v>
      </c>
      <c r="V229" s="159">
        <v>694120</v>
      </c>
      <c r="W229" s="159">
        <f t="shared" si="886"/>
        <v>694120</v>
      </c>
      <c r="X229" s="160" t="str">
        <f t="shared" si="887"/>
        <v>OK</v>
      </c>
      <c r="Y229" s="159">
        <v>700000</v>
      </c>
      <c r="Z229" s="159">
        <f t="shared" si="888"/>
        <v>700000</v>
      </c>
      <c r="AA229" s="160" t="str">
        <f t="shared" si="889"/>
        <v>OK</v>
      </c>
      <c r="AB229" s="159">
        <v>692939</v>
      </c>
      <c r="AC229" s="159">
        <f t="shared" si="890"/>
        <v>692939</v>
      </c>
      <c r="AD229" s="160" t="str">
        <f t="shared" si="891"/>
        <v>OK</v>
      </c>
      <c r="AE229" s="159">
        <v>675500</v>
      </c>
      <c r="AF229" s="159">
        <f t="shared" si="892"/>
        <v>675500</v>
      </c>
      <c r="AG229" s="160" t="str">
        <f t="shared" si="893"/>
        <v>OK</v>
      </c>
      <c r="AH229" s="159">
        <v>692230</v>
      </c>
      <c r="AI229" s="159">
        <f t="shared" si="894"/>
        <v>692230</v>
      </c>
      <c r="AJ229" s="160" t="str">
        <f t="shared" si="895"/>
        <v>OK</v>
      </c>
      <c r="AK229" s="159">
        <v>693700</v>
      </c>
      <c r="AL229" s="159">
        <f t="shared" si="896"/>
        <v>693700</v>
      </c>
      <c r="AM229" s="160" t="str">
        <f t="shared" si="897"/>
        <v>OK</v>
      </c>
      <c r="AN229" s="159">
        <v>690756</v>
      </c>
      <c r="AO229" s="159">
        <f t="shared" si="898"/>
        <v>690756</v>
      </c>
      <c r="AP229" s="160" t="str">
        <f t="shared" si="899"/>
        <v>OK</v>
      </c>
      <c r="AQ229" s="159">
        <v>694881</v>
      </c>
      <c r="AR229" s="159">
        <f t="shared" si="900"/>
        <v>694881</v>
      </c>
      <c r="AS229" s="160" t="str">
        <f t="shared" si="901"/>
        <v>OK</v>
      </c>
      <c r="AT229" s="159">
        <v>694610</v>
      </c>
      <c r="AU229" s="159">
        <f t="shared" si="902"/>
        <v>694610</v>
      </c>
      <c r="AV229" s="160" t="str">
        <f t="shared" si="903"/>
        <v>OK</v>
      </c>
      <c r="AW229" s="159">
        <v>686000</v>
      </c>
      <c r="AX229" s="159">
        <f t="shared" si="904"/>
        <v>686000</v>
      </c>
      <c r="AY229" s="160" t="str">
        <f t="shared" si="905"/>
        <v>OK</v>
      </c>
      <c r="AZ229" s="159">
        <v>700000</v>
      </c>
      <c r="BA229" s="159">
        <f t="shared" si="906"/>
        <v>700000</v>
      </c>
      <c r="BB229" s="160" t="str">
        <f t="shared" si="907"/>
        <v>OK</v>
      </c>
    </row>
    <row r="230" spans="1:54" ht="30" x14ac:dyDescent="0.2">
      <c r="A230" s="155">
        <v>28.05</v>
      </c>
      <c r="B230" s="162" t="s">
        <v>371</v>
      </c>
      <c r="C230" s="157" t="s">
        <v>170</v>
      </c>
      <c r="D230" s="180">
        <v>12</v>
      </c>
      <c r="E230" s="163">
        <v>136220</v>
      </c>
      <c r="F230" s="159">
        <f t="shared" si="875"/>
        <v>1634640</v>
      </c>
      <c r="G230" s="163">
        <v>135130</v>
      </c>
      <c r="H230" s="159">
        <f t="shared" si="876"/>
        <v>1621560</v>
      </c>
      <c r="I230" s="160" t="str">
        <f t="shared" si="877"/>
        <v>OK</v>
      </c>
      <c r="J230" s="163">
        <v>133939</v>
      </c>
      <c r="K230" s="159">
        <f t="shared" si="878"/>
        <v>1607268</v>
      </c>
      <c r="L230" s="160" t="str">
        <f t="shared" si="879"/>
        <v>OK</v>
      </c>
      <c r="M230" s="163">
        <v>136220</v>
      </c>
      <c r="N230" s="159">
        <f t="shared" si="880"/>
        <v>1634640</v>
      </c>
      <c r="O230" s="160" t="str">
        <f t="shared" si="881"/>
        <v>OK</v>
      </c>
      <c r="P230" s="163">
        <v>134415</v>
      </c>
      <c r="Q230" s="159">
        <f t="shared" si="882"/>
        <v>1612980</v>
      </c>
      <c r="R230" s="160" t="str">
        <f t="shared" si="883"/>
        <v>OK</v>
      </c>
      <c r="S230" s="163">
        <v>134681</v>
      </c>
      <c r="T230" s="159">
        <f t="shared" si="884"/>
        <v>1616172</v>
      </c>
      <c r="U230" s="160" t="str">
        <f t="shared" si="885"/>
        <v>OK</v>
      </c>
      <c r="V230" s="163">
        <v>135076</v>
      </c>
      <c r="W230" s="159">
        <f t="shared" si="886"/>
        <v>1620912</v>
      </c>
      <c r="X230" s="160" t="str">
        <f t="shared" si="887"/>
        <v>OK</v>
      </c>
      <c r="Y230" s="163">
        <v>136220</v>
      </c>
      <c r="Z230" s="159">
        <f t="shared" si="888"/>
        <v>1634640</v>
      </c>
      <c r="AA230" s="160" t="str">
        <f t="shared" si="889"/>
        <v>OK</v>
      </c>
      <c r="AB230" s="163">
        <v>134846</v>
      </c>
      <c r="AC230" s="159">
        <f t="shared" si="890"/>
        <v>1618152</v>
      </c>
      <c r="AD230" s="160" t="str">
        <f t="shared" si="891"/>
        <v>OK</v>
      </c>
      <c r="AE230" s="163">
        <v>131452</v>
      </c>
      <c r="AF230" s="159">
        <f t="shared" si="892"/>
        <v>1577424</v>
      </c>
      <c r="AG230" s="160" t="str">
        <f t="shared" si="893"/>
        <v>OK</v>
      </c>
      <c r="AH230" s="163">
        <v>134708</v>
      </c>
      <c r="AI230" s="159">
        <f t="shared" si="894"/>
        <v>1616496</v>
      </c>
      <c r="AJ230" s="160" t="str">
        <f t="shared" si="895"/>
        <v>OK</v>
      </c>
      <c r="AK230" s="163">
        <v>134994</v>
      </c>
      <c r="AL230" s="159">
        <f t="shared" si="896"/>
        <v>1619928</v>
      </c>
      <c r="AM230" s="160" t="str">
        <f t="shared" si="897"/>
        <v>OK</v>
      </c>
      <c r="AN230" s="163">
        <v>134421</v>
      </c>
      <c r="AO230" s="159">
        <f t="shared" si="898"/>
        <v>1613052</v>
      </c>
      <c r="AP230" s="160" t="str">
        <f t="shared" si="899"/>
        <v>OK</v>
      </c>
      <c r="AQ230" s="163">
        <v>135224</v>
      </c>
      <c r="AR230" s="159">
        <f t="shared" si="900"/>
        <v>1622688</v>
      </c>
      <c r="AS230" s="160" t="str">
        <f t="shared" si="901"/>
        <v>OK</v>
      </c>
      <c r="AT230" s="163">
        <v>135171</v>
      </c>
      <c r="AU230" s="159">
        <f t="shared" si="902"/>
        <v>1622052</v>
      </c>
      <c r="AV230" s="160" t="str">
        <f t="shared" si="903"/>
        <v>OK</v>
      </c>
      <c r="AW230" s="163">
        <v>134000</v>
      </c>
      <c r="AX230" s="159">
        <f t="shared" si="904"/>
        <v>1608000</v>
      </c>
      <c r="AY230" s="160" t="str">
        <f t="shared" si="905"/>
        <v>OK</v>
      </c>
      <c r="AZ230" s="163">
        <v>136220</v>
      </c>
      <c r="BA230" s="159">
        <f t="shared" si="906"/>
        <v>1634640</v>
      </c>
      <c r="BB230" s="160" t="str">
        <f t="shared" si="907"/>
        <v>OK</v>
      </c>
    </row>
    <row r="231" spans="1:54" ht="45" x14ac:dyDescent="0.2">
      <c r="A231" s="155">
        <v>28.06</v>
      </c>
      <c r="B231" s="162" t="s">
        <v>372</v>
      </c>
      <c r="C231" s="157" t="s">
        <v>185</v>
      </c>
      <c r="D231" s="180">
        <v>1</v>
      </c>
      <c r="E231" s="159">
        <v>25500000</v>
      </c>
      <c r="F231" s="159">
        <f t="shared" si="875"/>
        <v>25500000</v>
      </c>
      <c r="G231" s="159">
        <v>25296000</v>
      </c>
      <c r="H231" s="159">
        <f t="shared" si="876"/>
        <v>25296000</v>
      </c>
      <c r="I231" s="160" t="str">
        <f t="shared" si="877"/>
        <v>OK</v>
      </c>
      <c r="J231" s="159">
        <v>25072981</v>
      </c>
      <c r="K231" s="159">
        <f t="shared" si="878"/>
        <v>25072981</v>
      </c>
      <c r="L231" s="160" t="str">
        <f t="shared" si="879"/>
        <v>OK</v>
      </c>
      <c r="M231" s="159">
        <v>25500000</v>
      </c>
      <c r="N231" s="159">
        <f t="shared" si="880"/>
        <v>25500000</v>
      </c>
      <c r="O231" s="160" t="str">
        <f t="shared" si="881"/>
        <v>OK</v>
      </c>
      <c r="P231" s="159">
        <v>25162125</v>
      </c>
      <c r="Q231" s="159">
        <f t="shared" si="882"/>
        <v>25162125</v>
      </c>
      <c r="R231" s="160" t="str">
        <f t="shared" si="883"/>
        <v>OK</v>
      </c>
      <c r="S231" s="159">
        <v>25211850</v>
      </c>
      <c r="T231" s="159">
        <f t="shared" si="884"/>
        <v>25211850</v>
      </c>
      <c r="U231" s="160" t="str">
        <f t="shared" si="885"/>
        <v>OK</v>
      </c>
      <c r="V231" s="159">
        <v>25285800</v>
      </c>
      <c r="W231" s="159">
        <f t="shared" si="886"/>
        <v>25285800</v>
      </c>
      <c r="X231" s="160" t="str">
        <f t="shared" si="887"/>
        <v>OK</v>
      </c>
      <c r="Y231" s="159">
        <v>25500000</v>
      </c>
      <c r="Z231" s="159">
        <f t="shared" si="888"/>
        <v>25500000</v>
      </c>
      <c r="AA231" s="160" t="str">
        <f t="shared" si="889"/>
        <v>OK</v>
      </c>
      <c r="AB231" s="159">
        <v>25242782</v>
      </c>
      <c r="AC231" s="159">
        <f t="shared" si="890"/>
        <v>25242782</v>
      </c>
      <c r="AD231" s="160" t="str">
        <f t="shared" si="891"/>
        <v>OK</v>
      </c>
      <c r="AE231" s="159">
        <v>24607500</v>
      </c>
      <c r="AF231" s="159">
        <f t="shared" si="892"/>
        <v>24607500</v>
      </c>
      <c r="AG231" s="160" t="str">
        <f t="shared" si="893"/>
        <v>OK</v>
      </c>
      <c r="AH231" s="159">
        <v>25216950</v>
      </c>
      <c r="AI231" s="159">
        <f t="shared" si="894"/>
        <v>25216950</v>
      </c>
      <c r="AJ231" s="160" t="str">
        <f t="shared" si="895"/>
        <v>OK</v>
      </c>
      <c r="AK231" s="159">
        <v>25270500</v>
      </c>
      <c r="AL231" s="159">
        <f t="shared" si="896"/>
        <v>25270500</v>
      </c>
      <c r="AM231" s="160" t="str">
        <f t="shared" si="897"/>
        <v>OK</v>
      </c>
      <c r="AN231" s="159">
        <v>25163250</v>
      </c>
      <c r="AO231" s="159">
        <f t="shared" si="898"/>
        <v>25163250</v>
      </c>
      <c r="AP231" s="160" t="str">
        <f t="shared" si="899"/>
        <v>OK</v>
      </c>
      <c r="AQ231" s="159">
        <v>25313519</v>
      </c>
      <c r="AR231" s="159">
        <f t="shared" si="900"/>
        <v>25313519</v>
      </c>
      <c r="AS231" s="160" t="str">
        <f t="shared" si="901"/>
        <v>OK</v>
      </c>
      <c r="AT231" s="159">
        <v>25303650</v>
      </c>
      <c r="AU231" s="159">
        <f t="shared" si="902"/>
        <v>25303650</v>
      </c>
      <c r="AV231" s="160" t="str">
        <f t="shared" si="903"/>
        <v>OK</v>
      </c>
      <c r="AW231" s="159">
        <v>24990000</v>
      </c>
      <c r="AX231" s="159">
        <f t="shared" si="904"/>
        <v>24990000</v>
      </c>
      <c r="AY231" s="160" t="str">
        <f t="shared" si="905"/>
        <v>OK</v>
      </c>
      <c r="AZ231" s="159">
        <v>25500000</v>
      </c>
      <c r="BA231" s="159">
        <f t="shared" si="906"/>
        <v>25500000</v>
      </c>
      <c r="BB231" s="160" t="str">
        <f t="shared" si="907"/>
        <v>OK</v>
      </c>
    </row>
    <row r="232" spans="1:54" ht="30" x14ac:dyDescent="0.2">
      <c r="A232" s="155">
        <v>28.07</v>
      </c>
      <c r="B232" s="162" t="s">
        <v>373</v>
      </c>
      <c r="C232" s="157" t="s">
        <v>185</v>
      </c>
      <c r="D232" s="180">
        <v>1</v>
      </c>
      <c r="E232" s="159">
        <v>4500000</v>
      </c>
      <c r="F232" s="159">
        <f t="shared" si="875"/>
        <v>4500000</v>
      </c>
      <c r="G232" s="159">
        <v>4464000</v>
      </c>
      <c r="H232" s="159">
        <f t="shared" si="876"/>
        <v>4464000</v>
      </c>
      <c r="I232" s="160" t="str">
        <f t="shared" si="877"/>
        <v>OK</v>
      </c>
      <c r="J232" s="159">
        <v>4424644</v>
      </c>
      <c r="K232" s="159">
        <f t="shared" si="878"/>
        <v>4424644</v>
      </c>
      <c r="L232" s="160" t="str">
        <f t="shared" si="879"/>
        <v>OK</v>
      </c>
      <c r="M232" s="159">
        <v>4500000</v>
      </c>
      <c r="N232" s="159">
        <f t="shared" si="880"/>
        <v>4500000</v>
      </c>
      <c r="O232" s="160" t="str">
        <f t="shared" si="881"/>
        <v>OK</v>
      </c>
      <c r="P232" s="159">
        <v>4440375</v>
      </c>
      <c r="Q232" s="159">
        <f t="shared" si="882"/>
        <v>4440375</v>
      </c>
      <c r="R232" s="160" t="str">
        <f t="shared" si="883"/>
        <v>OK</v>
      </c>
      <c r="S232" s="159">
        <v>4449150</v>
      </c>
      <c r="T232" s="159">
        <f t="shared" si="884"/>
        <v>4449150</v>
      </c>
      <c r="U232" s="160" t="str">
        <f t="shared" si="885"/>
        <v>OK</v>
      </c>
      <c r="V232" s="159">
        <v>4462200</v>
      </c>
      <c r="W232" s="159">
        <f t="shared" si="886"/>
        <v>4462200</v>
      </c>
      <c r="X232" s="160" t="str">
        <f t="shared" si="887"/>
        <v>OK</v>
      </c>
      <c r="Y232" s="159">
        <v>4500000</v>
      </c>
      <c r="Z232" s="159">
        <f t="shared" si="888"/>
        <v>4500000</v>
      </c>
      <c r="AA232" s="160" t="str">
        <f t="shared" si="889"/>
        <v>OK</v>
      </c>
      <c r="AB232" s="159">
        <v>4454609</v>
      </c>
      <c r="AC232" s="159">
        <f t="shared" si="890"/>
        <v>4454609</v>
      </c>
      <c r="AD232" s="160" t="str">
        <f t="shared" si="891"/>
        <v>OK</v>
      </c>
      <c r="AE232" s="159">
        <v>4342500</v>
      </c>
      <c r="AF232" s="159">
        <f t="shared" si="892"/>
        <v>4342500</v>
      </c>
      <c r="AG232" s="160" t="str">
        <f t="shared" si="893"/>
        <v>OK</v>
      </c>
      <c r="AH232" s="159">
        <v>4450050</v>
      </c>
      <c r="AI232" s="159">
        <f t="shared" si="894"/>
        <v>4450050</v>
      </c>
      <c r="AJ232" s="160" t="str">
        <f t="shared" si="895"/>
        <v>OK</v>
      </c>
      <c r="AK232" s="159">
        <v>4459500</v>
      </c>
      <c r="AL232" s="159">
        <f t="shared" si="896"/>
        <v>4459500</v>
      </c>
      <c r="AM232" s="160" t="str">
        <f t="shared" si="897"/>
        <v>OK</v>
      </c>
      <c r="AN232" s="159">
        <v>4440574</v>
      </c>
      <c r="AO232" s="159">
        <f t="shared" si="898"/>
        <v>4440574</v>
      </c>
      <c r="AP232" s="160" t="str">
        <f t="shared" si="899"/>
        <v>OK</v>
      </c>
      <c r="AQ232" s="159">
        <v>4467092</v>
      </c>
      <c r="AR232" s="159">
        <f t="shared" si="900"/>
        <v>4467092</v>
      </c>
      <c r="AS232" s="160" t="str">
        <f t="shared" si="901"/>
        <v>OK</v>
      </c>
      <c r="AT232" s="159">
        <v>4465350</v>
      </c>
      <c r="AU232" s="159">
        <f t="shared" si="902"/>
        <v>4465350</v>
      </c>
      <c r="AV232" s="160" t="str">
        <f t="shared" si="903"/>
        <v>OK</v>
      </c>
      <c r="AW232" s="159">
        <v>4410000</v>
      </c>
      <c r="AX232" s="159">
        <f t="shared" si="904"/>
        <v>4410000</v>
      </c>
      <c r="AY232" s="160" t="str">
        <f t="shared" si="905"/>
        <v>OK</v>
      </c>
      <c r="AZ232" s="159">
        <v>4500000</v>
      </c>
      <c r="BA232" s="159">
        <f t="shared" si="906"/>
        <v>4500000</v>
      </c>
      <c r="BB232" s="160" t="str">
        <f t="shared" si="907"/>
        <v>OK</v>
      </c>
    </row>
    <row r="233" spans="1:54" ht="30" x14ac:dyDescent="0.2">
      <c r="A233" s="155">
        <v>28.08</v>
      </c>
      <c r="B233" s="162" t="s">
        <v>374</v>
      </c>
      <c r="C233" s="157" t="s">
        <v>185</v>
      </c>
      <c r="D233" s="180">
        <v>1</v>
      </c>
      <c r="E233" s="159">
        <v>2000000</v>
      </c>
      <c r="F233" s="159">
        <f t="shared" si="875"/>
        <v>2000000</v>
      </c>
      <c r="G233" s="159">
        <v>1984000</v>
      </c>
      <c r="H233" s="159">
        <f t="shared" si="876"/>
        <v>1984000</v>
      </c>
      <c r="I233" s="160" t="str">
        <f t="shared" si="877"/>
        <v>OK</v>
      </c>
      <c r="J233" s="159">
        <v>1966508</v>
      </c>
      <c r="K233" s="159">
        <f t="shared" si="878"/>
        <v>1966508</v>
      </c>
      <c r="L233" s="160" t="str">
        <f t="shared" si="879"/>
        <v>OK</v>
      </c>
      <c r="M233" s="159">
        <v>2000000</v>
      </c>
      <c r="N233" s="159">
        <f t="shared" si="880"/>
        <v>2000000</v>
      </c>
      <c r="O233" s="160" t="str">
        <f t="shared" si="881"/>
        <v>OK</v>
      </c>
      <c r="P233" s="159">
        <v>1973500</v>
      </c>
      <c r="Q233" s="159">
        <f t="shared" si="882"/>
        <v>1973500</v>
      </c>
      <c r="R233" s="160" t="str">
        <f t="shared" si="883"/>
        <v>OK</v>
      </c>
      <c r="S233" s="159">
        <v>1977400</v>
      </c>
      <c r="T233" s="159">
        <f t="shared" si="884"/>
        <v>1977400</v>
      </c>
      <c r="U233" s="160" t="str">
        <f t="shared" si="885"/>
        <v>OK</v>
      </c>
      <c r="V233" s="159">
        <v>1983200</v>
      </c>
      <c r="W233" s="159">
        <f t="shared" si="886"/>
        <v>1983200</v>
      </c>
      <c r="X233" s="160" t="str">
        <f t="shared" si="887"/>
        <v>OK</v>
      </c>
      <c r="Y233" s="159">
        <v>2000000</v>
      </c>
      <c r="Z233" s="159">
        <f t="shared" si="888"/>
        <v>2000000</v>
      </c>
      <c r="AA233" s="160" t="str">
        <f t="shared" si="889"/>
        <v>OK</v>
      </c>
      <c r="AB233" s="159">
        <v>1979826</v>
      </c>
      <c r="AC233" s="159">
        <f t="shared" si="890"/>
        <v>1979826</v>
      </c>
      <c r="AD233" s="160" t="str">
        <f t="shared" si="891"/>
        <v>OK</v>
      </c>
      <c r="AE233" s="159">
        <v>1930000</v>
      </c>
      <c r="AF233" s="159">
        <f t="shared" si="892"/>
        <v>1930000</v>
      </c>
      <c r="AG233" s="160" t="str">
        <f t="shared" si="893"/>
        <v>OK</v>
      </c>
      <c r="AH233" s="159">
        <v>1977800</v>
      </c>
      <c r="AI233" s="159">
        <f t="shared" si="894"/>
        <v>1977800</v>
      </c>
      <c r="AJ233" s="160" t="str">
        <f t="shared" si="895"/>
        <v>OK</v>
      </c>
      <c r="AK233" s="159">
        <v>1982000</v>
      </c>
      <c r="AL233" s="159">
        <f t="shared" si="896"/>
        <v>1982000</v>
      </c>
      <c r="AM233" s="160" t="str">
        <f t="shared" si="897"/>
        <v>OK</v>
      </c>
      <c r="AN233" s="159">
        <v>1973588</v>
      </c>
      <c r="AO233" s="159">
        <f t="shared" si="898"/>
        <v>1973588</v>
      </c>
      <c r="AP233" s="160" t="str">
        <f t="shared" si="899"/>
        <v>OK</v>
      </c>
      <c r="AQ233" s="159">
        <v>1985374</v>
      </c>
      <c r="AR233" s="159">
        <f t="shared" si="900"/>
        <v>1985374</v>
      </c>
      <c r="AS233" s="160" t="str">
        <f t="shared" si="901"/>
        <v>OK</v>
      </c>
      <c r="AT233" s="159">
        <v>1984600</v>
      </c>
      <c r="AU233" s="159">
        <f t="shared" si="902"/>
        <v>1984600</v>
      </c>
      <c r="AV233" s="160" t="str">
        <f t="shared" si="903"/>
        <v>OK</v>
      </c>
      <c r="AW233" s="159">
        <v>1960000</v>
      </c>
      <c r="AX233" s="159">
        <f t="shared" si="904"/>
        <v>1960000</v>
      </c>
      <c r="AY233" s="160" t="str">
        <f t="shared" si="905"/>
        <v>OK</v>
      </c>
      <c r="AZ233" s="159">
        <v>2000000</v>
      </c>
      <c r="BA233" s="159">
        <f t="shared" si="906"/>
        <v>2000000</v>
      </c>
      <c r="BB233" s="160" t="str">
        <f t="shared" si="907"/>
        <v>OK</v>
      </c>
    </row>
    <row r="234" spans="1:54" ht="180" x14ac:dyDescent="0.2">
      <c r="A234" s="155">
        <v>28.09</v>
      </c>
      <c r="B234" s="162" t="s">
        <v>375</v>
      </c>
      <c r="C234" s="157" t="s">
        <v>185</v>
      </c>
      <c r="D234" s="180">
        <v>1</v>
      </c>
      <c r="E234" s="159">
        <v>22000000</v>
      </c>
      <c r="F234" s="159">
        <f t="shared" si="875"/>
        <v>22000000</v>
      </c>
      <c r="G234" s="159">
        <v>21824000</v>
      </c>
      <c r="H234" s="159">
        <f t="shared" si="876"/>
        <v>21824000</v>
      </c>
      <c r="I234" s="160" t="str">
        <f t="shared" si="877"/>
        <v>OK</v>
      </c>
      <c r="J234" s="159">
        <v>21631592</v>
      </c>
      <c r="K234" s="159">
        <f t="shared" si="878"/>
        <v>21631592</v>
      </c>
      <c r="L234" s="160" t="str">
        <f t="shared" si="879"/>
        <v>OK</v>
      </c>
      <c r="M234" s="159">
        <v>22000000</v>
      </c>
      <c r="N234" s="159">
        <f t="shared" si="880"/>
        <v>22000000</v>
      </c>
      <c r="O234" s="160" t="str">
        <f t="shared" si="881"/>
        <v>OK</v>
      </c>
      <c r="P234" s="159">
        <v>21708500</v>
      </c>
      <c r="Q234" s="159">
        <f t="shared" si="882"/>
        <v>21708500</v>
      </c>
      <c r="R234" s="160" t="str">
        <f t="shared" si="883"/>
        <v>OK</v>
      </c>
      <c r="S234" s="159">
        <v>21751400</v>
      </c>
      <c r="T234" s="159">
        <f t="shared" si="884"/>
        <v>21751400</v>
      </c>
      <c r="U234" s="160" t="str">
        <f t="shared" si="885"/>
        <v>OK</v>
      </c>
      <c r="V234" s="159">
        <v>21815200</v>
      </c>
      <c r="W234" s="159">
        <f t="shared" si="886"/>
        <v>21815200</v>
      </c>
      <c r="X234" s="160" t="str">
        <f t="shared" si="887"/>
        <v>OK</v>
      </c>
      <c r="Y234" s="159">
        <v>22000000</v>
      </c>
      <c r="Z234" s="159">
        <f t="shared" si="888"/>
        <v>22000000</v>
      </c>
      <c r="AA234" s="160" t="str">
        <f t="shared" si="889"/>
        <v>OK</v>
      </c>
      <c r="AB234" s="159">
        <v>21778086</v>
      </c>
      <c r="AC234" s="159">
        <f t="shared" si="890"/>
        <v>21778086</v>
      </c>
      <c r="AD234" s="160" t="str">
        <f t="shared" si="891"/>
        <v>OK</v>
      </c>
      <c r="AE234" s="159">
        <v>21230000</v>
      </c>
      <c r="AF234" s="159">
        <f t="shared" si="892"/>
        <v>21230000</v>
      </c>
      <c r="AG234" s="160" t="str">
        <f t="shared" si="893"/>
        <v>OK</v>
      </c>
      <c r="AH234" s="159">
        <v>21755800</v>
      </c>
      <c r="AI234" s="159">
        <f t="shared" si="894"/>
        <v>21755800</v>
      </c>
      <c r="AJ234" s="160" t="str">
        <f t="shared" si="895"/>
        <v>OK</v>
      </c>
      <c r="AK234" s="159">
        <v>21802000</v>
      </c>
      <c r="AL234" s="159">
        <f t="shared" si="896"/>
        <v>21802000</v>
      </c>
      <c r="AM234" s="160" t="str">
        <f t="shared" si="897"/>
        <v>OK</v>
      </c>
      <c r="AN234" s="159">
        <v>21709471</v>
      </c>
      <c r="AO234" s="159">
        <f t="shared" si="898"/>
        <v>21709471</v>
      </c>
      <c r="AP234" s="160" t="str">
        <f t="shared" si="899"/>
        <v>OK</v>
      </c>
      <c r="AQ234" s="159">
        <v>21839114</v>
      </c>
      <c r="AR234" s="159">
        <f t="shared" si="900"/>
        <v>21839114</v>
      </c>
      <c r="AS234" s="160" t="str">
        <f t="shared" si="901"/>
        <v>OK</v>
      </c>
      <c r="AT234" s="159">
        <v>21830600</v>
      </c>
      <c r="AU234" s="159">
        <f t="shared" si="902"/>
        <v>21830600</v>
      </c>
      <c r="AV234" s="160" t="str">
        <f t="shared" si="903"/>
        <v>OK</v>
      </c>
      <c r="AW234" s="159">
        <v>21560000</v>
      </c>
      <c r="AX234" s="159">
        <f t="shared" si="904"/>
        <v>21560000</v>
      </c>
      <c r="AY234" s="160" t="str">
        <f t="shared" si="905"/>
        <v>OK</v>
      </c>
      <c r="AZ234" s="159">
        <v>22000000</v>
      </c>
      <c r="BA234" s="159">
        <f t="shared" si="906"/>
        <v>22000000</v>
      </c>
      <c r="BB234" s="160" t="str">
        <f t="shared" si="907"/>
        <v>OK</v>
      </c>
    </row>
    <row r="235" spans="1:54" ht="75" x14ac:dyDescent="0.2">
      <c r="A235" s="175" t="s">
        <v>376</v>
      </c>
      <c r="B235" s="162" t="s">
        <v>377</v>
      </c>
      <c r="C235" s="157" t="s">
        <v>170</v>
      </c>
      <c r="D235" s="180">
        <v>15</v>
      </c>
      <c r="E235" s="159">
        <v>164000</v>
      </c>
      <c r="F235" s="159">
        <f t="shared" si="875"/>
        <v>2460000</v>
      </c>
      <c r="G235" s="159">
        <v>162688</v>
      </c>
      <c r="H235" s="159">
        <f t="shared" si="876"/>
        <v>2440320</v>
      </c>
      <c r="I235" s="160" t="str">
        <f t="shared" si="877"/>
        <v>OK</v>
      </c>
      <c r="J235" s="159">
        <v>161254</v>
      </c>
      <c r="K235" s="159">
        <f t="shared" si="878"/>
        <v>2418810</v>
      </c>
      <c r="L235" s="160" t="str">
        <f t="shared" si="879"/>
        <v>OK</v>
      </c>
      <c r="M235" s="159">
        <v>164000</v>
      </c>
      <c r="N235" s="159">
        <f t="shared" si="880"/>
        <v>2460000</v>
      </c>
      <c r="O235" s="160" t="str">
        <f t="shared" si="881"/>
        <v>OK</v>
      </c>
      <c r="P235" s="159">
        <v>161827</v>
      </c>
      <c r="Q235" s="159">
        <f t="shared" si="882"/>
        <v>2427405</v>
      </c>
      <c r="R235" s="160" t="str">
        <f t="shared" si="883"/>
        <v>OK</v>
      </c>
      <c r="S235" s="159">
        <v>162147</v>
      </c>
      <c r="T235" s="159">
        <f t="shared" si="884"/>
        <v>2432205</v>
      </c>
      <c r="U235" s="160" t="str">
        <f t="shared" si="885"/>
        <v>OK</v>
      </c>
      <c r="V235" s="159">
        <v>162622</v>
      </c>
      <c r="W235" s="159">
        <f t="shared" si="886"/>
        <v>2439330</v>
      </c>
      <c r="X235" s="160" t="str">
        <f t="shared" si="887"/>
        <v>OK</v>
      </c>
      <c r="Y235" s="159">
        <v>164000</v>
      </c>
      <c r="Z235" s="159">
        <f t="shared" si="888"/>
        <v>2460000</v>
      </c>
      <c r="AA235" s="160" t="str">
        <f t="shared" si="889"/>
        <v>OK</v>
      </c>
      <c r="AB235" s="159">
        <v>162346</v>
      </c>
      <c r="AC235" s="159">
        <f t="shared" si="890"/>
        <v>2435190</v>
      </c>
      <c r="AD235" s="160" t="str">
        <f t="shared" si="891"/>
        <v>OK</v>
      </c>
      <c r="AE235" s="159">
        <v>158260</v>
      </c>
      <c r="AF235" s="159">
        <f t="shared" si="892"/>
        <v>2373900</v>
      </c>
      <c r="AG235" s="160" t="str">
        <f t="shared" si="893"/>
        <v>OK</v>
      </c>
      <c r="AH235" s="159">
        <v>162180</v>
      </c>
      <c r="AI235" s="159">
        <f t="shared" si="894"/>
        <v>2432700</v>
      </c>
      <c r="AJ235" s="160" t="str">
        <f t="shared" si="895"/>
        <v>OK</v>
      </c>
      <c r="AK235" s="159">
        <v>162524</v>
      </c>
      <c r="AL235" s="159">
        <f t="shared" si="896"/>
        <v>2437860</v>
      </c>
      <c r="AM235" s="160" t="str">
        <f t="shared" si="897"/>
        <v>OK</v>
      </c>
      <c r="AN235" s="159">
        <v>161834</v>
      </c>
      <c r="AO235" s="159">
        <f t="shared" si="898"/>
        <v>2427510</v>
      </c>
      <c r="AP235" s="160" t="str">
        <f t="shared" si="899"/>
        <v>OK</v>
      </c>
      <c r="AQ235" s="159">
        <v>162801</v>
      </c>
      <c r="AR235" s="159">
        <f t="shared" si="900"/>
        <v>2442015</v>
      </c>
      <c r="AS235" s="160" t="str">
        <f t="shared" si="901"/>
        <v>OK</v>
      </c>
      <c r="AT235" s="159">
        <v>162737</v>
      </c>
      <c r="AU235" s="159">
        <f t="shared" si="902"/>
        <v>2441055</v>
      </c>
      <c r="AV235" s="160" t="str">
        <f t="shared" si="903"/>
        <v>OK</v>
      </c>
      <c r="AW235" s="159">
        <v>160720</v>
      </c>
      <c r="AX235" s="159">
        <f t="shared" si="904"/>
        <v>2410800</v>
      </c>
      <c r="AY235" s="160" t="str">
        <f t="shared" si="905"/>
        <v>OK</v>
      </c>
      <c r="AZ235" s="159">
        <v>164000</v>
      </c>
      <c r="BA235" s="159">
        <f t="shared" si="906"/>
        <v>2460000</v>
      </c>
      <c r="BB235" s="160" t="str">
        <f t="shared" si="907"/>
        <v>OK</v>
      </c>
    </row>
    <row r="236" spans="1:54" ht="75" x14ac:dyDescent="0.2">
      <c r="A236" s="155">
        <v>28.11</v>
      </c>
      <c r="B236" s="162" t="s">
        <v>378</v>
      </c>
      <c r="C236" s="157" t="s">
        <v>170</v>
      </c>
      <c r="D236" s="180">
        <v>12</v>
      </c>
      <c r="E236" s="159">
        <v>806666.66666666663</v>
      </c>
      <c r="F236" s="159">
        <f t="shared" si="875"/>
        <v>9680000</v>
      </c>
      <c r="G236" s="159">
        <v>800213</v>
      </c>
      <c r="H236" s="159">
        <f t="shared" si="876"/>
        <v>9602556</v>
      </c>
      <c r="I236" s="160" t="str">
        <f t="shared" si="877"/>
        <v>OK</v>
      </c>
      <c r="J236" s="159">
        <v>793159</v>
      </c>
      <c r="K236" s="159">
        <f t="shared" si="878"/>
        <v>9517908</v>
      </c>
      <c r="L236" s="160" t="str">
        <f t="shared" si="879"/>
        <v>OK</v>
      </c>
      <c r="M236" s="159">
        <v>806586</v>
      </c>
      <c r="N236" s="159">
        <f t="shared" si="880"/>
        <v>9679032</v>
      </c>
      <c r="O236" s="160" t="str">
        <f t="shared" si="881"/>
        <v>OK</v>
      </c>
      <c r="P236" s="176">
        <v>795979</v>
      </c>
      <c r="Q236" s="159">
        <f t="shared" si="882"/>
        <v>9551748</v>
      </c>
      <c r="R236" s="160" t="str">
        <f t="shared" si="883"/>
        <v>OK</v>
      </c>
      <c r="S236" s="163">
        <v>797552</v>
      </c>
      <c r="T236" s="159">
        <f t="shared" si="884"/>
        <v>9570624</v>
      </c>
      <c r="U236" s="160" t="str">
        <f t="shared" si="885"/>
        <v>OK</v>
      </c>
      <c r="V236" s="163">
        <v>799891</v>
      </c>
      <c r="W236" s="159">
        <f t="shared" si="886"/>
        <v>9598692</v>
      </c>
      <c r="X236" s="160" t="str">
        <f t="shared" si="887"/>
        <v>OK</v>
      </c>
      <c r="Y236" s="163">
        <v>806666.66666666663</v>
      </c>
      <c r="Z236" s="159">
        <f t="shared" si="888"/>
        <v>9680000</v>
      </c>
      <c r="AA236" s="160" t="str">
        <f t="shared" si="889"/>
        <v>OK</v>
      </c>
      <c r="AB236" s="163">
        <v>798530</v>
      </c>
      <c r="AC236" s="159">
        <f t="shared" si="890"/>
        <v>9582360</v>
      </c>
      <c r="AD236" s="160" t="str">
        <f t="shared" si="891"/>
        <v>OK</v>
      </c>
      <c r="AE236" s="163">
        <v>778433</v>
      </c>
      <c r="AF236" s="159">
        <f t="shared" si="892"/>
        <v>9341196</v>
      </c>
      <c r="AG236" s="160" t="str">
        <f t="shared" si="893"/>
        <v>OK</v>
      </c>
      <c r="AH236" s="163">
        <v>797713</v>
      </c>
      <c r="AI236" s="159">
        <f t="shared" si="894"/>
        <v>9572556</v>
      </c>
      <c r="AJ236" s="160" t="str">
        <f t="shared" si="895"/>
        <v>OK</v>
      </c>
      <c r="AK236" s="163">
        <v>799407</v>
      </c>
      <c r="AL236" s="159">
        <f t="shared" si="896"/>
        <v>9592884</v>
      </c>
      <c r="AM236" s="160" t="str">
        <f t="shared" si="897"/>
        <v>OK</v>
      </c>
      <c r="AN236" s="163">
        <v>796014</v>
      </c>
      <c r="AO236" s="159">
        <f t="shared" si="898"/>
        <v>9552168</v>
      </c>
      <c r="AP236" s="160" t="str">
        <f t="shared" si="899"/>
        <v>OK</v>
      </c>
      <c r="AQ236" s="163">
        <v>800768</v>
      </c>
      <c r="AR236" s="159">
        <f t="shared" si="900"/>
        <v>9609216</v>
      </c>
      <c r="AS236" s="160" t="str">
        <f t="shared" si="901"/>
        <v>OK</v>
      </c>
      <c r="AT236" s="163">
        <v>800455</v>
      </c>
      <c r="AU236" s="159">
        <f t="shared" si="902"/>
        <v>9605460</v>
      </c>
      <c r="AV236" s="160" t="str">
        <f t="shared" si="903"/>
        <v>OK</v>
      </c>
      <c r="AW236" s="163">
        <v>790600</v>
      </c>
      <c r="AX236" s="159">
        <f t="shared" si="904"/>
        <v>9487200</v>
      </c>
      <c r="AY236" s="160" t="str">
        <f t="shared" si="905"/>
        <v>OK</v>
      </c>
      <c r="AZ236" s="163">
        <v>806666.66666666663</v>
      </c>
      <c r="BA236" s="159">
        <f t="shared" si="906"/>
        <v>9680000</v>
      </c>
      <c r="BB236" s="160" t="str">
        <f t="shared" si="907"/>
        <v>OK</v>
      </c>
    </row>
    <row r="237" spans="1:54" ht="75" x14ac:dyDescent="0.2">
      <c r="A237" s="155">
        <v>28.12</v>
      </c>
      <c r="B237" s="162" t="s">
        <v>379</v>
      </c>
      <c r="C237" s="157" t="s">
        <v>367</v>
      </c>
      <c r="D237" s="180">
        <v>1</v>
      </c>
      <c r="E237" s="159">
        <v>22000000</v>
      </c>
      <c r="F237" s="159">
        <f t="shared" si="875"/>
        <v>22000000</v>
      </c>
      <c r="G237" s="159">
        <v>21824000</v>
      </c>
      <c r="H237" s="159">
        <f t="shared" si="876"/>
        <v>21824000</v>
      </c>
      <c r="I237" s="160" t="str">
        <f t="shared" si="877"/>
        <v>OK</v>
      </c>
      <c r="J237" s="159">
        <v>21631592</v>
      </c>
      <c r="K237" s="159">
        <f t="shared" si="878"/>
        <v>21631592</v>
      </c>
      <c r="L237" s="160" t="str">
        <f t="shared" si="879"/>
        <v>OK</v>
      </c>
      <c r="M237" s="159">
        <v>22000000</v>
      </c>
      <c r="N237" s="159">
        <f t="shared" si="880"/>
        <v>22000000</v>
      </c>
      <c r="O237" s="160" t="str">
        <f t="shared" si="881"/>
        <v>OK</v>
      </c>
      <c r="P237" s="159">
        <v>21708500</v>
      </c>
      <c r="Q237" s="159">
        <f t="shared" si="882"/>
        <v>21708500</v>
      </c>
      <c r="R237" s="160" t="str">
        <f t="shared" si="883"/>
        <v>OK</v>
      </c>
      <c r="S237" s="159">
        <v>21751400</v>
      </c>
      <c r="T237" s="159">
        <f t="shared" si="884"/>
        <v>21751400</v>
      </c>
      <c r="U237" s="160" t="str">
        <f t="shared" si="885"/>
        <v>OK</v>
      </c>
      <c r="V237" s="159">
        <v>21815200</v>
      </c>
      <c r="W237" s="159">
        <f t="shared" si="886"/>
        <v>21815200</v>
      </c>
      <c r="X237" s="160" t="str">
        <f t="shared" si="887"/>
        <v>OK</v>
      </c>
      <c r="Y237" s="159">
        <v>22000000</v>
      </c>
      <c r="Z237" s="159">
        <f t="shared" si="888"/>
        <v>22000000</v>
      </c>
      <c r="AA237" s="160" t="str">
        <f t="shared" si="889"/>
        <v>OK</v>
      </c>
      <c r="AB237" s="159">
        <v>21778086</v>
      </c>
      <c r="AC237" s="159">
        <f t="shared" si="890"/>
        <v>21778086</v>
      </c>
      <c r="AD237" s="160" t="str">
        <f t="shared" si="891"/>
        <v>OK</v>
      </c>
      <c r="AE237" s="159">
        <v>21230000</v>
      </c>
      <c r="AF237" s="159">
        <f t="shared" si="892"/>
        <v>21230000</v>
      </c>
      <c r="AG237" s="160" t="str">
        <f t="shared" si="893"/>
        <v>OK</v>
      </c>
      <c r="AH237" s="159">
        <v>21755800</v>
      </c>
      <c r="AI237" s="159">
        <f t="shared" si="894"/>
        <v>21755800</v>
      </c>
      <c r="AJ237" s="160" t="str">
        <f t="shared" si="895"/>
        <v>OK</v>
      </c>
      <c r="AK237" s="159">
        <v>21802000</v>
      </c>
      <c r="AL237" s="159">
        <f t="shared" si="896"/>
        <v>21802000</v>
      </c>
      <c r="AM237" s="160" t="str">
        <f t="shared" si="897"/>
        <v>OK</v>
      </c>
      <c r="AN237" s="159">
        <v>21709471</v>
      </c>
      <c r="AO237" s="159">
        <f t="shared" si="898"/>
        <v>21709471</v>
      </c>
      <c r="AP237" s="160" t="str">
        <f t="shared" si="899"/>
        <v>OK</v>
      </c>
      <c r="AQ237" s="159">
        <v>21839114</v>
      </c>
      <c r="AR237" s="159">
        <f t="shared" si="900"/>
        <v>21839114</v>
      </c>
      <c r="AS237" s="160" t="str">
        <f t="shared" si="901"/>
        <v>OK</v>
      </c>
      <c r="AT237" s="159">
        <v>21830600</v>
      </c>
      <c r="AU237" s="159">
        <f t="shared" si="902"/>
        <v>21830600</v>
      </c>
      <c r="AV237" s="160" t="str">
        <f t="shared" si="903"/>
        <v>OK</v>
      </c>
      <c r="AW237" s="159">
        <v>21560000</v>
      </c>
      <c r="AX237" s="159">
        <f t="shared" si="904"/>
        <v>21560000</v>
      </c>
      <c r="AY237" s="160" t="str">
        <f t="shared" si="905"/>
        <v>OK</v>
      </c>
      <c r="AZ237" s="159">
        <v>22000000</v>
      </c>
      <c r="BA237" s="159">
        <f t="shared" si="906"/>
        <v>22000000</v>
      </c>
      <c r="BB237" s="160" t="str">
        <f t="shared" si="907"/>
        <v>OK</v>
      </c>
    </row>
    <row r="238" spans="1:54" ht="45" x14ac:dyDescent="0.2">
      <c r="A238" s="155">
        <v>28.13</v>
      </c>
      <c r="B238" s="162" t="s">
        <v>380</v>
      </c>
      <c r="C238" s="157" t="s">
        <v>185</v>
      </c>
      <c r="D238" s="180">
        <v>1</v>
      </c>
      <c r="E238" s="159">
        <v>22000000</v>
      </c>
      <c r="F238" s="159">
        <f t="shared" si="875"/>
        <v>22000000</v>
      </c>
      <c r="G238" s="159">
        <v>21824000</v>
      </c>
      <c r="H238" s="159">
        <f t="shared" si="876"/>
        <v>21824000</v>
      </c>
      <c r="I238" s="160" t="str">
        <f t="shared" si="877"/>
        <v>OK</v>
      </c>
      <c r="J238" s="159">
        <v>21631592</v>
      </c>
      <c r="K238" s="159">
        <f t="shared" si="878"/>
        <v>21631592</v>
      </c>
      <c r="L238" s="160" t="str">
        <f t="shared" si="879"/>
        <v>OK</v>
      </c>
      <c r="M238" s="159">
        <v>22000000</v>
      </c>
      <c r="N238" s="159">
        <f t="shared" si="880"/>
        <v>22000000</v>
      </c>
      <c r="O238" s="160" t="str">
        <f t="shared" si="881"/>
        <v>OK</v>
      </c>
      <c r="P238" s="159">
        <v>21708500</v>
      </c>
      <c r="Q238" s="159">
        <f t="shared" si="882"/>
        <v>21708500</v>
      </c>
      <c r="R238" s="160" t="str">
        <f t="shared" si="883"/>
        <v>OK</v>
      </c>
      <c r="S238" s="159">
        <v>21751400</v>
      </c>
      <c r="T238" s="159">
        <f t="shared" si="884"/>
        <v>21751400</v>
      </c>
      <c r="U238" s="160" t="str">
        <f t="shared" si="885"/>
        <v>OK</v>
      </c>
      <c r="V238" s="159">
        <v>21815200</v>
      </c>
      <c r="W238" s="159">
        <f t="shared" si="886"/>
        <v>21815200</v>
      </c>
      <c r="X238" s="160" t="str">
        <f t="shared" si="887"/>
        <v>OK</v>
      </c>
      <c r="Y238" s="159">
        <v>22000000</v>
      </c>
      <c r="Z238" s="159">
        <f t="shared" si="888"/>
        <v>22000000</v>
      </c>
      <c r="AA238" s="160" t="str">
        <f t="shared" si="889"/>
        <v>OK</v>
      </c>
      <c r="AB238" s="159">
        <v>21778086</v>
      </c>
      <c r="AC238" s="159">
        <f t="shared" si="890"/>
        <v>21778086</v>
      </c>
      <c r="AD238" s="160" t="str">
        <f t="shared" si="891"/>
        <v>OK</v>
      </c>
      <c r="AE238" s="159">
        <v>21230000</v>
      </c>
      <c r="AF238" s="159">
        <f t="shared" si="892"/>
        <v>21230000</v>
      </c>
      <c r="AG238" s="160" t="str">
        <f t="shared" si="893"/>
        <v>OK</v>
      </c>
      <c r="AH238" s="159">
        <v>21755800</v>
      </c>
      <c r="AI238" s="159">
        <f t="shared" si="894"/>
        <v>21755800</v>
      </c>
      <c r="AJ238" s="160" t="str">
        <f t="shared" si="895"/>
        <v>OK</v>
      </c>
      <c r="AK238" s="159">
        <v>21802000</v>
      </c>
      <c r="AL238" s="159">
        <f t="shared" si="896"/>
        <v>21802000</v>
      </c>
      <c r="AM238" s="160" t="str">
        <f t="shared" si="897"/>
        <v>OK</v>
      </c>
      <c r="AN238" s="159">
        <v>21709471</v>
      </c>
      <c r="AO238" s="159">
        <f t="shared" si="898"/>
        <v>21709471</v>
      </c>
      <c r="AP238" s="160" t="str">
        <f t="shared" si="899"/>
        <v>OK</v>
      </c>
      <c r="AQ238" s="159">
        <v>21839114</v>
      </c>
      <c r="AR238" s="159">
        <f t="shared" si="900"/>
        <v>21839114</v>
      </c>
      <c r="AS238" s="160" t="str">
        <f t="shared" si="901"/>
        <v>OK</v>
      </c>
      <c r="AT238" s="159">
        <v>21830600</v>
      </c>
      <c r="AU238" s="159">
        <f t="shared" si="902"/>
        <v>21830600</v>
      </c>
      <c r="AV238" s="160" t="str">
        <f t="shared" si="903"/>
        <v>OK</v>
      </c>
      <c r="AW238" s="159">
        <v>21560000</v>
      </c>
      <c r="AX238" s="159">
        <f t="shared" si="904"/>
        <v>21560000</v>
      </c>
      <c r="AY238" s="160" t="str">
        <f t="shared" si="905"/>
        <v>OK</v>
      </c>
      <c r="AZ238" s="159">
        <v>22000000</v>
      </c>
      <c r="BA238" s="159">
        <f t="shared" si="906"/>
        <v>22000000</v>
      </c>
      <c r="BB238" s="160" t="str">
        <f t="shared" si="907"/>
        <v>OK</v>
      </c>
    </row>
    <row r="239" spans="1:54" x14ac:dyDescent="0.2">
      <c r="A239" s="155"/>
      <c r="B239" s="164" t="s">
        <v>176</v>
      </c>
      <c r="C239" s="157"/>
      <c r="D239" s="165"/>
      <c r="E239" s="166"/>
      <c r="F239" s="167">
        <f>SUM(F226:F238)</f>
        <v>155159640</v>
      </c>
      <c r="G239" s="166"/>
      <c r="H239" s="167">
        <f>SUM(H226:H238)</f>
        <v>153918366</v>
      </c>
      <c r="I239" s="166"/>
      <c r="J239" s="166"/>
      <c r="K239" s="167">
        <f>SUM(K226:K238)</f>
        <v>152561358</v>
      </c>
      <c r="L239" s="166"/>
      <c r="M239" s="166"/>
      <c r="N239" s="167">
        <f>SUM(N226:N238)</f>
        <v>155158662</v>
      </c>
      <c r="O239" s="166"/>
      <c r="P239" s="166">
        <v>0</v>
      </c>
      <c r="Q239" s="167">
        <f>SUM(Q226:Q238)</f>
        <v>153103762</v>
      </c>
      <c r="R239" s="166"/>
      <c r="S239" s="166">
        <v>0</v>
      </c>
      <c r="T239" s="167">
        <f>SUM(T226:T238)</f>
        <v>153406331</v>
      </c>
      <c r="U239" s="166"/>
      <c r="V239" s="166"/>
      <c r="W239" s="167">
        <f>SUM(W226:W238)</f>
        <v>153856290</v>
      </c>
      <c r="X239" s="166"/>
      <c r="Y239" s="166"/>
      <c r="Z239" s="167">
        <f>SUM(Z226:Z238)</f>
        <v>155159640</v>
      </c>
      <c r="AA239" s="166"/>
      <c r="AB239" s="166"/>
      <c r="AC239" s="167">
        <f>SUM(AC226:AC238)</f>
        <v>153594559</v>
      </c>
      <c r="AD239" s="166"/>
      <c r="AE239" s="166"/>
      <c r="AF239" s="167">
        <f>SUM(AF226:AF238)</f>
        <v>149729055</v>
      </c>
      <c r="AG239" s="166"/>
      <c r="AH239" s="166"/>
      <c r="AI239" s="167">
        <f>SUM(AI226:AI238)</f>
        <v>153437369</v>
      </c>
      <c r="AJ239" s="166"/>
      <c r="AK239" s="166">
        <v>0</v>
      </c>
      <c r="AL239" s="167">
        <f>SUM(AL226:AL238)</f>
        <v>153763197</v>
      </c>
      <c r="AM239" s="166"/>
      <c r="AN239" s="166"/>
      <c r="AO239" s="167">
        <f>SUM(AO226:AO238)</f>
        <v>153110618</v>
      </c>
      <c r="AP239" s="166"/>
      <c r="AQ239" s="166">
        <v>0</v>
      </c>
      <c r="AR239" s="167">
        <f>SUM(AR226:AR238)</f>
        <v>154024975</v>
      </c>
      <c r="AS239" s="166"/>
      <c r="AT239" s="166"/>
      <c r="AU239" s="167">
        <f>SUM(AU226:AU238)</f>
        <v>153964913</v>
      </c>
      <c r="AV239" s="166"/>
      <c r="AW239" s="166"/>
      <c r="AX239" s="167">
        <f>SUM(AX226:AX238)</f>
        <v>152112000</v>
      </c>
      <c r="AY239" s="166"/>
      <c r="AZ239" s="166"/>
      <c r="BA239" s="167">
        <f>SUM(BA226:BA238)</f>
        <v>155159640</v>
      </c>
      <c r="BB239" s="166"/>
    </row>
    <row r="240" spans="1:54" x14ac:dyDescent="0.2">
      <c r="A240" s="151">
        <v>29</v>
      </c>
      <c r="B240" s="152" t="s">
        <v>381</v>
      </c>
      <c r="C240" s="153"/>
      <c r="D240" s="154"/>
      <c r="E240" s="154"/>
      <c r="F240" s="154"/>
      <c r="G240" s="154"/>
      <c r="H240" s="154"/>
      <c r="I240" s="154"/>
      <c r="J240" s="154"/>
      <c r="K240" s="154"/>
      <c r="L240" s="154"/>
      <c r="M240" s="154"/>
      <c r="N240" s="154"/>
      <c r="O240" s="154"/>
      <c r="P240" s="154">
        <v>0</v>
      </c>
      <c r="Q240" s="154"/>
      <c r="R240" s="154"/>
      <c r="S240" s="154">
        <v>0</v>
      </c>
      <c r="T240" s="154"/>
      <c r="U240" s="154"/>
      <c r="V240" s="154"/>
      <c r="W240" s="154"/>
      <c r="X240" s="154"/>
      <c r="Y240" s="154"/>
      <c r="Z240" s="154"/>
      <c r="AA240" s="154"/>
      <c r="AB240" s="154"/>
      <c r="AC240" s="154"/>
      <c r="AD240" s="154"/>
      <c r="AE240" s="154"/>
      <c r="AF240" s="154"/>
      <c r="AG240" s="154"/>
      <c r="AH240" s="154"/>
      <c r="AI240" s="154"/>
      <c r="AJ240" s="154"/>
      <c r="AK240" s="154">
        <v>0</v>
      </c>
      <c r="AL240" s="154"/>
      <c r="AM240" s="154"/>
      <c r="AN240" s="154"/>
      <c r="AO240" s="154"/>
      <c r="AP240" s="154"/>
      <c r="AQ240" s="154">
        <v>0</v>
      </c>
      <c r="AR240" s="154"/>
      <c r="AS240" s="154"/>
      <c r="AT240" s="154"/>
      <c r="AU240" s="154"/>
      <c r="AV240" s="154"/>
      <c r="AW240" s="154"/>
      <c r="AX240" s="154"/>
      <c r="AY240" s="154"/>
      <c r="AZ240" s="154"/>
      <c r="BA240" s="154"/>
      <c r="BB240" s="154"/>
    </row>
    <row r="241" spans="1:54" ht="75" x14ac:dyDescent="0.2">
      <c r="A241" s="155">
        <v>29.01</v>
      </c>
      <c r="B241" s="162" t="s">
        <v>382</v>
      </c>
      <c r="C241" s="157" t="s">
        <v>170</v>
      </c>
      <c r="D241" s="166">
        <v>110</v>
      </c>
      <c r="E241" s="159">
        <v>12789.09090909091</v>
      </c>
      <c r="F241" s="159">
        <f t="shared" ref="F241:F287" si="908">ROUND(D241*E241,0)</f>
        <v>1406800</v>
      </c>
      <c r="G241" s="159">
        <v>12687</v>
      </c>
      <c r="H241" s="159">
        <f t="shared" ref="H241:H287" si="909">ROUND($D241*G241,0)</f>
        <v>1395570</v>
      </c>
      <c r="I241" s="160" t="str">
        <f t="shared" ref="I241:I287" si="910">+IF(G241&lt;=$E241,"OK","NO OK")</f>
        <v>OK</v>
      </c>
      <c r="J241" s="159">
        <v>12575</v>
      </c>
      <c r="K241" s="159">
        <f t="shared" ref="K241:K287" si="911">ROUND($D241*J241,0)</f>
        <v>1383250</v>
      </c>
      <c r="L241" s="160" t="str">
        <f t="shared" ref="L241:L287" si="912">+IF(J241&lt;=$E241,"OK","NO OK")</f>
        <v>OK</v>
      </c>
      <c r="M241" s="159">
        <v>12789</v>
      </c>
      <c r="N241" s="159">
        <f t="shared" ref="N241:N287" si="913">ROUND($D241*M241,0)</f>
        <v>1406790</v>
      </c>
      <c r="O241" s="160" t="str">
        <f t="shared" ref="O241:O287" si="914">+IF(M241&lt;=$E241,"OK","NO OK")</f>
        <v>OK</v>
      </c>
      <c r="P241" s="159">
        <v>12620</v>
      </c>
      <c r="Q241" s="159">
        <f t="shared" ref="Q241:Q287" si="915">ROUND($D241*P241,0)</f>
        <v>1388200</v>
      </c>
      <c r="R241" s="160" t="str">
        <f t="shared" ref="R241:R287" si="916">+IF(P241&lt;=$E241,"OK","NO OK")</f>
        <v>OK</v>
      </c>
      <c r="S241" s="159">
        <v>12644</v>
      </c>
      <c r="T241" s="159">
        <f t="shared" ref="T241:T287" si="917">ROUND($D241*S241,0)</f>
        <v>1390840</v>
      </c>
      <c r="U241" s="160" t="str">
        <f t="shared" ref="U241:U287" si="918">+IF(S241&lt;=$E241,"OK","NO OK")</f>
        <v>OK</v>
      </c>
      <c r="V241" s="159">
        <v>12682</v>
      </c>
      <c r="W241" s="159">
        <f t="shared" ref="W241:W287" si="919">ROUND($D241*V241,0)</f>
        <v>1395020</v>
      </c>
      <c r="X241" s="160" t="str">
        <f t="shared" ref="X241:X287" si="920">+IF(V241&lt;=$E241,"OK","NO OK")</f>
        <v>OK</v>
      </c>
      <c r="Y241" s="159">
        <v>12789.09090909091</v>
      </c>
      <c r="Z241" s="159">
        <f t="shared" ref="Z241:Z287" si="921">ROUND($D241*Y241,0)</f>
        <v>1406800</v>
      </c>
      <c r="AA241" s="160" t="str">
        <f t="shared" ref="AA241:AA287" si="922">+IF(Y241&lt;=$E241,"OK","NO OK")</f>
        <v>OK</v>
      </c>
      <c r="AB241" s="159">
        <v>12660</v>
      </c>
      <c r="AC241" s="159">
        <f t="shared" ref="AC241:AC287" si="923">ROUND($D241*AB241,0)</f>
        <v>1392600</v>
      </c>
      <c r="AD241" s="160" t="str">
        <f t="shared" ref="AD241:AD287" si="924">+IF(AB241&lt;=$E241,"OK","NO OK")</f>
        <v>OK</v>
      </c>
      <c r="AE241" s="159">
        <v>12341</v>
      </c>
      <c r="AF241" s="159">
        <f t="shared" ref="AF241:AF287" si="925">ROUND($D241*AE241,0)</f>
        <v>1357510</v>
      </c>
      <c r="AG241" s="160" t="str">
        <f t="shared" ref="AG241:AG287" si="926">+IF(AE241&lt;=$E241,"OK","NO OK")</f>
        <v>OK</v>
      </c>
      <c r="AH241" s="159">
        <v>12647</v>
      </c>
      <c r="AI241" s="159">
        <f t="shared" ref="AI241:AI287" si="927">ROUND($D241*AH241,0)</f>
        <v>1391170</v>
      </c>
      <c r="AJ241" s="160" t="str">
        <f t="shared" ref="AJ241:AJ287" si="928">+IF(AH241&lt;=$E241,"OK","NO OK")</f>
        <v>OK</v>
      </c>
      <c r="AK241" s="159">
        <v>12674</v>
      </c>
      <c r="AL241" s="159">
        <f t="shared" ref="AL241:AL287" si="929">ROUND($D241*AK241,0)</f>
        <v>1394140</v>
      </c>
      <c r="AM241" s="160" t="str">
        <f t="shared" ref="AM241:AM287" si="930">+IF(AK241&lt;=$E241,"OK","NO OK")</f>
        <v>OK</v>
      </c>
      <c r="AN241" s="159">
        <v>12620</v>
      </c>
      <c r="AO241" s="159">
        <f t="shared" ref="AO241:AO287" si="931">ROUND($D241*AN241,0)</f>
        <v>1388200</v>
      </c>
      <c r="AP241" s="160" t="str">
        <f t="shared" ref="AP241:AP287" si="932">+IF(AN241&lt;=$E241,"OK","NO OK")</f>
        <v>OK</v>
      </c>
      <c r="AQ241" s="159">
        <v>12696</v>
      </c>
      <c r="AR241" s="159">
        <f t="shared" ref="AR241:AR287" si="933">ROUND($D241*AQ241,0)</f>
        <v>1396560</v>
      </c>
      <c r="AS241" s="160" t="str">
        <f t="shared" ref="AS241:AS287" si="934">+IF(AQ241&lt;=$E241,"OK","NO OK")</f>
        <v>OK</v>
      </c>
      <c r="AT241" s="159">
        <v>12691</v>
      </c>
      <c r="AU241" s="159">
        <f t="shared" ref="AU241:AU287" si="935">ROUND($D241*AT241,0)</f>
        <v>1396010</v>
      </c>
      <c r="AV241" s="160" t="str">
        <f t="shared" ref="AV241:AV287" si="936">+IF(AT241&lt;=$E241,"OK","NO OK")</f>
        <v>OK</v>
      </c>
      <c r="AW241" s="159">
        <v>12600</v>
      </c>
      <c r="AX241" s="159">
        <f t="shared" ref="AX241:AX287" si="937">ROUND($D241*AW241,0)</f>
        <v>1386000</v>
      </c>
      <c r="AY241" s="160" t="str">
        <f t="shared" ref="AY241:AY287" si="938">+IF(AW241&lt;=$E241,"OK","NO OK")</f>
        <v>OK</v>
      </c>
      <c r="AZ241" s="159">
        <v>12789.09090909091</v>
      </c>
      <c r="BA241" s="159">
        <f t="shared" ref="BA241:BA287" si="939">ROUND($D241*AZ241,0)</f>
        <v>1406800</v>
      </c>
      <c r="BB241" s="160" t="str">
        <f t="shared" ref="BB241:BB287" si="940">+IF(AZ241&lt;=$E241,"OK","NO OK")</f>
        <v>OK</v>
      </c>
    </row>
    <row r="242" spans="1:54" ht="75" x14ac:dyDescent="0.2">
      <c r="A242" s="155">
        <v>29.02</v>
      </c>
      <c r="B242" s="162" t="s">
        <v>383</v>
      </c>
      <c r="C242" s="157" t="s">
        <v>170</v>
      </c>
      <c r="D242" s="166">
        <v>120</v>
      </c>
      <c r="E242" s="159">
        <v>12789.09090909091</v>
      </c>
      <c r="F242" s="159">
        <f t="shared" si="908"/>
        <v>1534691</v>
      </c>
      <c r="G242" s="159">
        <v>12687</v>
      </c>
      <c r="H242" s="159">
        <f t="shared" si="909"/>
        <v>1522440</v>
      </c>
      <c r="I242" s="160" t="str">
        <f t="shared" si="910"/>
        <v>OK</v>
      </c>
      <c r="J242" s="159">
        <v>12575</v>
      </c>
      <c r="K242" s="159">
        <f t="shared" si="911"/>
        <v>1509000</v>
      </c>
      <c r="L242" s="160" t="str">
        <f t="shared" si="912"/>
        <v>OK</v>
      </c>
      <c r="M242" s="159">
        <v>12789</v>
      </c>
      <c r="N242" s="159">
        <f t="shared" si="913"/>
        <v>1534680</v>
      </c>
      <c r="O242" s="160" t="str">
        <f t="shared" si="914"/>
        <v>OK</v>
      </c>
      <c r="P242" s="159">
        <v>12620</v>
      </c>
      <c r="Q242" s="159">
        <f t="shared" si="915"/>
        <v>1514400</v>
      </c>
      <c r="R242" s="160" t="str">
        <f t="shared" si="916"/>
        <v>OK</v>
      </c>
      <c r="S242" s="159">
        <v>12644</v>
      </c>
      <c r="T242" s="159">
        <f t="shared" si="917"/>
        <v>1517280</v>
      </c>
      <c r="U242" s="160" t="str">
        <f t="shared" si="918"/>
        <v>OK</v>
      </c>
      <c r="V242" s="159">
        <v>12682</v>
      </c>
      <c r="W242" s="159">
        <f t="shared" si="919"/>
        <v>1521840</v>
      </c>
      <c r="X242" s="160" t="str">
        <f t="shared" si="920"/>
        <v>OK</v>
      </c>
      <c r="Y242" s="159">
        <v>12789.09090909091</v>
      </c>
      <c r="Z242" s="159">
        <f t="shared" si="921"/>
        <v>1534691</v>
      </c>
      <c r="AA242" s="160" t="str">
        <f t="shared" si="922"/>
        <v>OK</v>
      </c>
      <c r="AB242" s="159">
        <v>12660</v>
      </c>
      <c r="AC242" s="159">
        <f t="shared" si="923"/>
        <v>1519200</v>
      </c>
      <c r="AD242" s="160" t="str">
        <f t="shared" si="924"/>
        <v>OK</v>
      </c>
      <c r="AE242" s="159">
        <v>12341</v>
      </c>
      <c r="AF242" s="159">
        <f t="shared" si="925"/>
        <v>1480920</v>
      </c>
      <c r="AG242" s="160" t="str">
        <f t="shared" si="926"/>
        <v>OK</v>
      </c>
      <c r="AH242" s="159">
        <v>12647</v>
      </c>
      <c r="AI242" s="159">
        <f t="shared" si="927"/>
        <v>1517640</v>
      </c>
      <c r="AJ242" s="160" t="str">
        <f t="shared" si="928"/>
        <v>OK</v>
      </c>
      <c r="AK242" s="159">
        <v>12674</v>
      </c>
      <c r="AL242" s="159">
        <f t="shared" si="929"/>
        <v>1520880</v>
      </c>
      <c r="AM242" s="160" t="str">
        <f t="shared" si="930"/>
        <v>OK</v>
      </c>
      <c r="AN242" s="159">
        <v>12620</v>
      </c>
      <c r="AO242" s="159">
        <f t="shared" si="931"/>
        <v>1514400</v>
      </c>
      <c r="AP242" s="160" t="str">
        <f t="shared" si="932"/>
        <v>OK</v>
      </c>
      <c r="AQ242" s="159">
        <v>12696</v>
      </c>
      <c r="AR242" s="159">
        <f t="shared" si="933"/>
        <v>1523520</v>
      </c>
      <c r="AS242" s="160" t="str">
        <f t="shared" si="934"/>
        <v>OK</v>
      </c>
      <c r="AT242" s="159">
        <v>12691</v>
      </c>
      <c r="AU242" s="159">
        <f t="shared" si="935"/>
        <v>1522920</v>
      </c>
      <c r="AV242" s="160" t="str">
        <f t="shared" si="936"/>
        <v>OK</v>
      </c>
      <c r="AW242" s="159">
        <v>12600</v>
      </c>
      <c r="AX242" s="159">
        <f t="shared" si="937"/>
        <v>1512000</v>
      </c>
      <c r="AY242" s="160" t="str">
        <f t="shared" si="938"/>
        <v>OK</v>
      </c>
      <c r="AZ242" s="159">
        <v>12789.09090909091</v>
      </c>
      <c r="BA242" s="159">
        <f t="shared" si="939"/>
        <v>1534691</v>
      </c>
      <c r="BB242" s="160" t="str">
        <f t="shared" si="940"/>
        <v>OK</v>
      </c>
    </row>
    <row r="243" spans="1:54" ht="75" x14ac:dyDescent="0.2">
      <c r="A243" s="155">
        <v>29.03</v>
      </c>
      <c r="B243" s="162" t="s">
        <v>384</v>
      </c>
      <c r="C243" s="157" t="s">
        <v>170</v>
      </c>
      <c r="D243" s="166">
        <v>120</v>
      </c>
      <c r="E243" s="163">
        <v>12789.09090909091</v>
      </c>
      <c r="F243" s="159">
        <f t="shared" si="908"/>
        <v>1534691</v>
      </c>
      <c r="G243" s="163">
        <v>12687</v>
      </c>
      <c r="H243" s="159">
        <f t="shared" si="909"/>
        <v>1522440</v>
      </c>
      <c r="I243" s="160" t="str">
        <f t="shared" si="910"/>
        <v>OK</v>
      </c>
      <c r="J243" s="163">
        <v>12575</v>
      </c>
      <c r="K243" s="159">
        <f t="shared" si="911"/>
        <v>1509000</v>
      </c>
      <c r="L243" s="160" t="str">
        <f t="shared" si="912"/>
        <v>OK</v>
      </c>
      <c r="M243" s="163">
        <v>12789</v>
      </c>
      <c r="N243" s="159">
        <f t="shared" si="913"/>
        <v>1534680</v>
      </c>
      <c r="O243" s="160" t="str">
        <f t="shared" si="914"/>
        <v>OK</v>
      </c>
      <c r="P243" s="163">
        <v>12620</v>
      </c>
      <c r="Q243" s="159">
        <f t="shared" si="915"/>
        <v>1514400</v>
      </c>
      <c r="R243" s="160" t="str">
        <f t="shared" si="916"/>
        <v>OK</v>
      </c>
      <c r="S243" s="163">
        <v>12644</v>
      </c>
      <c r="T243" s="159">
        <f t="shared" si="917"/>
        <v>1517280</v>
      </c>
      <c r="U243" s="160" t="str">
        <f t="shared" si="918"/>
        <v>OK</v>
      </c>
      <c r="V243" s="163">
        <v>12682</v>
      </c>
      <c r="W243" s="159">
        <f t="shared" si="919"/>
        <v>1521840</v>
      </c>
      <c r="X243" s="160" t="str">
        <f t="shared" si="920"/>
        <v>OK</v>
      </c>
      <c r="Y243" s="163">
        <v>12789.09090909091</v>
      </c>
      <c r="Z243" s="159">
        <f t="shared" si="921"/>
        <v>1534691</v>
      </c>
      <c r="AA243" s="160" t="str">
        <f t="shared" si="922"/>
        <v>OK</v>
      </c>
      <c r="AB243" s="163">
        <v>12660</v>
      </c>
      <c r="AC243" s="159">
        <f t="shared" si="923"/>
        <v>1519200</v>
      </c>
      <c r="AD243" s="160" t="str">
        <f t="shared" si="924"/>
        <v>OK</v>
      </c>
      <c r="AE243" s="163">
        <v>12341</v>
      </c>
      <c r="AF243" s="159">
        <f t="shared" si="925"/>
        <v>1480920</v>
      </c>
      <c r="AG243" s="160" t="str">
        <f t="shared" si="926"/>
        <v>OK</v>
      </c>
      <c r="AH243" s="163">
        <v>12647</v>
      </c>
      <c r="AI243" s="159">
        <f t="shared" si="927"/>
        <v>1517640</v>
      </c>
      <c r="AJ243" s="160" t="str">
        <f t="shared" si="928"/>
        <v>OK</v>
      </c>
      <c r="AK243" s="163">
        <v>12674</v>
      </c>
      <c r="AL243" s="159">
        <f t="shared" si="929"/>
        <v>1520880</v>
      </c>
      <c r="AM243" s="160" t="str">
        <f t="shared" si="930"/>
        <v>OK</v>
      </c>
      <c r="AN243" s="163">
        <v>12620</v>
      </c>
      <c r="AO243" s="159">
        <f t="shared" si="931"/>
        <v>1514400</v>
      </c>
      <c r="AP243" s="160" t="str">
        <f t="shared" si="932"/>
        <v>OK</v>
      </c>
      <c r="AQ243" s="163">
        <v>12696</v>
      </c>
      <c r="AR243" s="159">
        <f t="shared" si="933"/>
        <v>1523520</v>
      </c>
      <c r="AS243" s="160" t="str">
        <f t="shared" si="934"/>
        <v>OK</v>
      </c>
      <c r="AT243" s="163">
        <v>12691</v>
      </c>
      <c r="AU243" s="159">
        <f t="shared" si="935"/>
        <v>1522920</v>
      </c>
      <c r="AV243" s="160" t="str">
        <f t="shared" si="936"/>
        <v>OK</v>
      </c>
      <c r="AW243" s="163">
        <v>12600</v>
      </c>
      <c r="AX243" s="159">
        <f t="shared" si="937"/>
        <v>1512000</v>
      </c>
      <c r="AY243" s="160" t="str">
        <f t="shared" si="938"/>
        <v>OK</v>
      </c>
      <c r="AZ243" s="163">
        <v>12789.09090909091</v>
      </c>
      <c r="BA243" s="159">
        <f t="shared" si="939"/>
        <v>1534691</v>
      </c>
      <c r="BB243" s="160" t="str">
        <f t="shared" si="940"/>
        <v>OK</v>
      </c>
    </row>
    <row r="244" spans="1:54" ht="90" x14ac:dyDescent="0.2">
      <c r="A244" s="155">
        <v>29.04</v>
      </c>
      <c r="B244" s="162" t="s">
        <v>385</v>
      </c>
      <c r="C244" s="157" t="s">
        <v>170</v>
      </c>
      <c r="D244" s="166">
        <v>110</v>
      </c>
      <c r="E244" s="159">
        <v>50946.363636363632</v>
      </c>
      <c r="F244" s="159">
        <f t="shared" si="908"/>
        <v>5604100</v>
      </c>
      <c r="G244" s="159">
        <v>50539</v>
      </c>
      <c r="H244" s="159">
        <f t="shared" si="909"/>
        <v>5559290</v>
      </c>
      <c r="I244" s="160" t="str">
        <f t="shared" si="910"/>
        <v>OK</v>
      </c>
      <c r="J244" s="159">
        <v>50093</v>
      </c>
      <c r="K244" s="159">
        <f t="shared" si="911"/>
        <v>5510230</v>
      </c>
      <c r="L244" s="160" t="str">
        <f t="shared" si="912"/>
        <v>OK</v>
      </c>
      <c r="M244" s="159">
        <v>50946</v>
      </c>
      <c r="N244" s="159">
        <f t="shared" si="913"/>
        <v>5604060</v>
      </c>
      <c r="O244" s="160" t="str">
        <f t="shared" si="914"/>
        <v>OK</v>
      </c>
      <c r="P244" s="159">
        <v>50271</v>
      </c>
      <c r="Q244" s="159">
        <f t="shared" si="915"/>
        <v>5529810</v>
      </c>
      <c r="R244" s="160" t="str">
        <f t="shared" si="916"/>
        <v>OK</v>
      </c>
      <c r="S244" s="159">
        <v>50370</v>
      </c>
      <c r="T244" s="159">
        <f t="shared" si="917"/>
        <v>5540700</v>
      </c>
      <c r="U244" s="160" t="str">
        <f t="shared" si="918"/>
        <v>OK</v>
      </c>
      <c r="V244" s="159">
        <v>50518</v>
      </c>
      <c r="W244" s="159">
        <f t="shared" si="919"/>
        <v>5556980</v>
      </c>
      <c r="X244" s="160" t="str">
        <f t="shared" si="920"/>
        <v>OK</v>
      </c>
      <c r="Y244" s="159">
        <v>50946.363636363632</v>
      </c>
      <c r="Z244" s="159">
        <f t="shared" si="921"/>
        <v>5604100</v>
      </c>
      <c r="AA244" s="160" t="str">
        <f t="shared" si="922"/>
        <v>OK</v>
      </c>
      <c r="AB244" s="159">
        <v>50432</v>
      </c>
      <c r="AC244" s="159">
        <f t="shared" si="923"/>
        <v>5547520</v>
      </c>
      <c r="AD244" s="160" t="str">
        <f t="shared" si="924"/>
        <v>OK</v>
      </c>
      <c r="AE244" s="159">
        <v>49163</v>
      </c>
      <c r="AF244" s="159">
        <f t="shared" si="925"/>
        <v>5407930</v>
      </c>
      <c r="AG244" s="160" t="str">
        <f t="shared" si="926"/>
        <v>OK</v>
      </c>
      <c r="AH244" s="159">
        <v>50381</v>
      </c>
      <c r="AI244" s="159">
        <f t="shared" si="927"/>
        <v>5541910</v>
      </c>
      <c r="AJ244" s="160" t="str">
        <f t="shared" si="928"/>
        <v>OK</v>
      </c>
      <c r="AK244" s="159">
        <v>50488</v>
      </c>
      <c r="AL244" s="159">
        <f t="shared" si="929"/>
        <v>5553680</v>
      </c>
      <c r="AM244" s="160" t="str">
        <f t="shared" si="930"/>
        <v>OK</v>
      </c>
      <c r="AN244" s="159">
        <v>50274</v>
      </c>
      <c r="AO244" s="159">
        <f t="shared" si="931"/>
        <v>5530140</v>
      </c>
      <c r="AP244" s="160" t="str">
        <f t="shared" si="932"/>
        <v>OK</v>
      </c>
      <c r="AQ244" s="159">
        <v>50574</v>
      </c>
      <c r="AR244" s="159">
        <f t="shared" si="933"/>
        <v>5563140</v>
      </c>
      <c r="AS244" s="160" t="str">
        <f t="shared" si="934"/>
        <v>OK</v>
      </c>
      <c r="AT244" s="159">
        <v>50554</v>
      </c>
      <c r="AU244" s="159">
        <f t="shared" si="935"/>
        <v>5560940</v>
      </c>
      <c r="AV244" s="160" t="str">
        <f t="shared" si="936"/>
        <v>OK</v>
      </c>
      <c r="AW244" s="159">
        <v>50000</v>
      </c>
      <c r="AX244" s="159">
        <f t="shared" si="937"/>
        <v>5500000</v>
      </c>
      <c r="AY244" s="160" t="str">
        <f t="shared" si="938"/>
        <v>OK</v>
      </c>
      <c r="AZ244" s="159">
        <v>50946.363636363632</v>
      </c>
      <c r="BA244" s="159">
        <f t="shared" si="939"/>
        <v>5604100</v>
      </c>
      <c r="BB244" s="160" t="str">
        <f t="shared" si="940"/>
        <v>OK</v>
      </c>
    </row>
    <row r="245" spans="1:54" ht="90" x14ac:dyDescent="0.2">
      <c r="A245" s="155">
        <v>29.05</v>
      </c>
      <c r="B245" s="162" t="s">
        <v>386</v>
      </c>
      <c r="C245" s="157" t="s">
        <v>170</v>
      </c>
      <c r="D245" s="166">
        <v>150</v>
      </c>
      <c r="E245" s="159">
        <v>50946.363636363632</v>
      </c>
      <c r="F245" s="159">
        <f t="shared" si="908"/>
        <v>7641955</v>
      </c>
      <c r="G245" s="159">
        <v>50539</v>
      </c>
      <c r="H245" s="159">
        <f t="shared" si="909"/>
        <v>7580850</v>
      </c>
      <c r="I245" s="160" t="str">
        <f t="shared" si="910"/>
        <v>OK</v>
      </c>
      <c r="J245" s="159">
        <v>50093</v>
      </c>
      <c r="K245" s="159">
        <f t="shared" si="911"/>
        <v>7513950</v>
      </c>
      <c r="L245" s="160" t="str">
        <f t="shared" si="912"/>
        <v>OK</v>
      </c>
      <c r="M245" s="159">
        <v>50946</v>
      </c>
      <c r="N245" s="159">
        <f t="shared" si="913"/>
        <v>7641900</v>
      </c>
      <c r="O245" s="160" t="str">
        <f t="shared" si="914"/>
        <v>OK</v>
      </c>
      <c r="P245" s="159">
        <v>50271</v>
      </c>
      <c r="Q245" s="159">
        <f t="shared" si="915"/>
        <v>7540650</v>
      </c>
      <c r="R245" s="160" t="str">
        <f t="shared" si="916"/>
        <v>OK</v>
      </c>
      <c r="S245" s="159">
        <v>50370</v>
      </c>
      <c r="T245" s="159">
        <f t="shared" si="917"/>
        <v>7555500</v>
      </c>
      <c r="U245" s="160" t="str">
        <f t="shared" si="918"/>
        <v>OK</v>
      </c>
      <c r="V245" s="159">
        <v>50518</v>
      </c>
      <c r="W245" s="159">
        <f t="shared" si="919"/>
        <v>7577700</v>
      </c>
      <c r="X245" s="160" t="str">
        <f t="shared" si="920"/>
        <v>OK</v>
      </c>
      <c r="Y245" s="159">
        <v>50946.363636363632</v>
      </c>
      <c r="Z245" s="159">
        <f t="shared" si="921"/>
        <v>7641955</v>
      </c>
      <c r="AA245" s="160" t="str">
        <f t="shared" si="922"/>
        <v>OK</v>
      </c>
      <c r="AB245" s="159">
        <v>50432</v>
      </c>
      <c r="AC245" s="159">
        <f t="shared" si="923"/>
        <v>7564800</v>
      </c>
      <c r="AD245" s="160" t="str">
        <f t="shared" si="924"/>
        <v>OK</v>
      </c>
      <c r="AE245" s="159">
        <v>49163</v>
      </c>
      <c r="AF245" s="159">
        <f t="shared" si="925"/>
        <v>7374450</v>
      </c>
      <c r="AG245" s="160" t="str">
        <f t="shared" si="926"/>
        <v>OK</v>
      </c>
      <c r="AH245" s="159">
        <v>50381</v>
      </c>
      <c r="AI245" s="159">
        <f t="shared" si="927"/>
        <v>7557150</v>
      </c>
      <c r="AJ245" s="160" t="str">
        <f t="shared" si="928"/>
        <v>OK</v>
      </c>
      <c r="AK245" s="159">
        <v>50488</v>
      </c>
      <c r="AL245" s="159">
        <f t="shared" si="929"/>
        <v>7573200</v>
      </c>
      <c r="AM245" s="160" t="str">
        <f t="shared" si="930"/>
        <v>OK</v>
      </c>
      <c r="AN245" s="159">
        <v>50274</v>
      </c>
      <c r="AO245" s="159">
        <f t="shared" si="931"/>
        <v>7541100</v>
      </c>
      <c r="AP245" s="160" t="str">
        <f t="shared" si="932"/>
        <v>OK</v>
      </c>
      <c r="AQ245" s="159">
        <v>50574</v>
      </c>
      <c r="AR245" s="159">
        <f t="shared" si="933"/>
        <v>7586100</v>
      </c>
      <c r="AS245" s="160" t="str">
        <f t="shared" si="934"/>
        <v>OK</v>
      </c>
      <c r="AT245" s="159">
        <v>50554</v>
      </c>
      <c r="AU245" s="159">
        <f t="shared" si="935"/>
        <v>7583100</v>
      </c>
      <c r="AV245" s="160" t="str">
        <f t="shared" si="936"/>
        <v>OK</v>
      </c>
      <c r="AW245" s="159">
        <v>50000</v>
      </c>
      <c r="AX245" s="159">
        <f t="shared" si="937"/>
        <v>7500000</v>
      </c>
      <c r="AY245" s="160" t="str">
        <f t="shared" si="938"/>
        <v>OK</v>
      </c>
      <c r="AZ245" s="159">
        <v>50946.363636363632</v>
      </c>
      <c r="BA245" s="159">
        <f t="shared" si="939"/>
        <v>7641955</v>
      </c>
      <c r="BB245" s="160" t="str">
        <f t="shared" si="940"/>
        <v>OK</v>
      </c>
    </row>
    <row r="246" spans="1:54" ht="105" x14ac:dyDescent="0.2">
      <c r="A246" s="155">
        <v>29.06</v>
      </c>
      <c r="B246" s="162" t="s">
        <v>387</v>
      </c>
      <c r="C246" s="157" t="s">
        <v>170</v>
      </c>
      <c r="D246" s="166">
        <v>20</v>
      </c>
      <c r="E246" s="159">
        <v>20475</v>
      </c>
      <c r="F246" s="159">
        <f t="shared" si="908"/>
        <v>409500</v>
      </c>
      <c r="G246" s="159">
        <v>20311</v>
      </c>
      <c r="H246" s="159">
        <f t="shared" si="909"/>
        <v>406220</v>
      </c>
      <c r="I246" s="160" t="str">
        <f t="shared" si="910"/>
        <v>OK</v>
      </c>
      <c r="J246" s="159">
        <v>20132</v>
      </c>
      <c r="K246" s="159">
        <f t="shared" si="911"/>
        <v>402640</v>
      </c>
      <c r="L246" s="160" t="str">
        <f t="shared" si="912"/>
        <v>OK</v>
      </c>
      <c r="M246" s="159">
        <v>20475</v>
      </c>
      <c r="N246" s="159">
        <f t="shared" si="913"/>
        <v>409500</v>
      </c>
      <c r="O246" s="160" t="str">
        <f t="shared" si="914"/>
        <v>OK</v>
      </c>
      <c r="P246" s="159">
        <v>20204</v>
      </c>
      <c r="Q246" s="159">
        <f t="shared" si="915"/>
        <v>404080</v>
      </c>
      <c r="R246" s="160" t="str">
        <f t="shared" si="916"/>
        <v>OK</v>
      </c>
      <c r="S246" s="159">
        <v>20244</v>
      </c>
      <c r="T246" s="159">
        <f t="shared" si="917"/>
        <v>404880</v>
      </c>
      <c r="U246" s="160" t="str">
        <f t="shared" si="918"/>
        <v>OK</v>
      </c>
      <c r="V246" s="159">
        <v>20303</v>
      </c>
      <c r="W246" s="159">
        <f t="shared" si="919"/>
        <v>406060</v>
      </c>
      <c r="X246" s="160" t="str">
        <f t="shared" si="920"/>
        <v>OK</v>
      </c>
      <c r="Y246" s="159">
        <v>20475</v>
      </c>
      <c r="Z246" s="159">
        <f t="shared" si="921"/>
        <v>409500</v>
      </c>
      <c r="AA246" s="160" t="str">
        <f t="shared" si="922"/>
        <v>OK</v>
      </c>
      <c r="AB246" s="159">
        <v>20268</v>
      </c>
      <c r="AC246" s="159">
        <f t="shared" si="923"/>
        <v>405360</v>
      </c>
      <c r="AD246" s="160" t="str">
        <f t="shared" si="924"/>
        <v>OK</v>
      </c>
      <c r="AE246" s="159">
        <v>19758</v>
      </c>
      <c r="AF246" s="159">
        <f t="shared" si="925"/>
        <v>395160</v>
      </c>
      <c r="AG246" s="160" t="str">
        <f t="shared" si="926"/>
        <v>OK</v>
      </c>
      <c r="AH246" s="159">
        <v>20248</v>
      </c>
      <c r="AI246" s="159">
        <f t="shared" si="927"/>
        <v>404960</v>
      </c>
      <c r="AJ246" s="160" t="str">
        <f t="shared" si="928"/>
        <v>OK</v>
      </c>
      <c r="AK246" s="159">
        <v>20291</v>
      </c>
      <c r="AL246" s="159">
        <f t="shared" si="929"/>
        <v>405820</v>
      </c>
      <c r="AM246" s="160" t="str">
        <f t="shared" si="930"/>
        <v>OK</v>
      </c>
      <c r="AN246" s="159">
        <v>20205</v>
      </c>
      <c r="AO246" s="159">
        <f t="shared" si="931"/>
        <v>404100</v>
      </c>
      <c r="AP246" s="160" t="str">
        <f t="shared" si="932"/>
        <v>OK</v>
      </c>
      <c r="AQ246" s="159">
        <v>20325</v>
      </c>
      <c r="AR246" s="159">
        <f t="shared" si="933"/>
        <v>406500</v>
      </c>
      <c r="AS246" s="160" t="str">
        <f t="shared" si="934"/>
        <v>OK</v>
      </c>
      <c r="AT246" s="159">
        <v>20317</v>
      </c>
      <c r="AU246" s="159">
        <f t="shared" si="935"/>
        <v>406340</v>
      </c>
      <c r="AV246" s="160" t="str">
        <f t="shared" si="936"/>
        <v>OK</v>
      </c>
      <c r="AW246" s="159">
        <v>20100</v>
      </c>
      <c r="AX246" s="159">
        <f t="shared" si="937"/>
        <v>402000</v>
      </c>
      <c r="AY246" s="160" t="str">
        <f t="shared" si="938"/>
        <v>OK</v>
      </c>
      <c r="AZ246" s="159">
        <v>20475</v>
      </c>
      <c r="BA246" s="159">
        <f t="shared" si="939"/>
        <v>409500</v>
      </c>
      <c r="BB246" s="160" t="str">
        <f t="shared" si="940"/>
        <v>OK</v>
      </c>
    </row>
    <row r="247" spans="1:54" ht="75" x14ac:dyDescent="0.2">
      <c r="A247" s="155">
        <v>29.07</v>
      </c>
      <c r="B247" s="162" t="s">
        <v>388</v>
      </c>
      <c r="C247" s="157" t="s">
        <v>170</v>
      </c>
      <c r="D247" s="166">
        <v>200</v>
      </c>
      <c r="E247" s="159">
        <v>78930.5</v>
      </c>
      <c r="F247" s="159">
        <f t="shared" si="908"/>
        <v>15786100</v>
      </c>
      <c r="G247" s="159">
        <v>78299</v>
      </c>
      <c r="H247" s="159">
        <f t="shared" si="909"/>
        <v>15659800</v>
      </c>
      <c r="I247" s="160" t="str">
        <f t="shared" si="910"/>
        <v>OK</v>
      </c>
      <c r="J247" s="159">
        <v>77609</v>
      </c>
      <c r="K247" s="159">
        <f t="shared" si="911"/>
        <v>15521800</v>
      </c>
      <c r="L247" s="160" t="str">
        <f t="shared" si="912"/>
        <v>OK</v>
      </c>
      <c r="M247" s="159">
        <v>78923</v>
      </c>
      <c r="N247" s="159">
        <f t="shared" si="913"/>
        <v>15784600</v>
      </c>
      <c r="O247" s="160" t="str">
        <f t="shared" si="914"/>
        <v>OK</v>
      </c>
      <c r="P247" s="159">
        <v>77885</v>
      </c>
      <c r="Q247" s="159">
        <f t="shared" si="915"/>
        <v>15577000</v>
      </c>
      <c r="R247" s="160" t="str">
        <f t="shared" si="916"/>
        <v>OK</v>
      </c>
      <c r="S247" s="159">
        <v>78039</v>
      </c>
      <c r="T247" s="159">
        <f t="shared" si="917"/>
        <v>15607800</v>
      </c>
      <c r="U247" s="160" t="str">
        <f t="shared" si="918"/>
        <v>OK</v>
      </c>
      <c r="V247" s="159">
        <v>78267</v>
      </c>
      <c r="W247" s="159">
        <f t="shared" si="919"/>
        <v>15653400</v>
      </c>
      <c r="X247" s="160" t="str">
        <f t="shared" si="920"/>
        <v>OK</v>
      </c>
      <c r="Y247" s="159">
        <v>78930.5</v>
      </c>
      <c r="Z247" s="159">
        <f t="shared" si="921"/>
        <v>15786100</v>
      </c>
      <c r="AA247" s="160" t="str">
        <f t="shared" si="922"/>
        <v>OK</v>
      </c>
      <c r="AB247" s="159">
        <v>78134</v>
      </c>
      <c r="AC247" s="159">
        <f t="shared" si="923"/>
        <v>15626800</v>
      </c>
      <c r="AD247" s="160" t="str">
        <f t="shared" si="924"/>
        <v>OK</v>
      </c>
      <c r="AE247" s="159">
        <v>76168</v>
      </c>
      <c r="AF247" s="159">
        <f t="shared" si="925"/>
        <v>15233600</v>
      </c>
      <c r="AG247" s="160" t="str">
        <f t="shared" si="926"/>
        <v>OK</v>
      </c>
      <c r="AH247" s="159">
        <v>78054</v>
      </c>
      <c r="AI247" s="159">
        <f t="shared" si="927"/>
        <v>15610800</v>
      </c>
      <c r="AJ247" s="160" t="str">
        <f t="shared" si="928"/>
        <v>OK</v>
      </c>
      <c r="AK247" s="159">
        <v>78220</v>
      </c>
      <c r="AL247" s="159">
        <f t="shared" si="929"/>
        <v>15644000</v>
      </c>
      <c r="AM247" s="160" t="str">
        <f t="shared" si="930"/>
        <v>OK</v>
      </c>
      <c r="AN247" s="159">
        <v>77888</v>
      </c>
      <c r="AO247" s="159">
        <f t="shared" si="931"/>
        <v>15577600</v>
      </c>
      <c r="AP247" s="160" t="str">
        <f t="shared" si="932"/>
        <v>OK</v>
      </c>
      <c r="AQ247" s="159">
        <v>78353</v>
      </c>
      <c r="AR247" s="159">
        <f t="shared" si="933"/>
        <v>15670600</v>
      </c>
      <c r="AS247" s="160" t="str">
        <f t="shared" si="934"/>
        <v>OK</v>
      </c>
      <c r="AT247" s="159">
        <v>78323</v>
      </c>
      <c r="AU247" s="159">
        <f t="shared" si="935"/>
        <v>15664600</v>
      </c>
      <c r="AV247" s="160" t="str">
        <f t="shared" si="936"/>
        <v>OK</v>
      </c>
      <c r="AW247" s="159">
        <v>77400</v>
      </c>
      <c r="AX247" s="159">
        <f t="shared" si="937"/>
        <v>15480000</v>
      </c>
      <c r="AY247" s="160" t="str">
        <f t="shared" si="938"/>
        <v>OK</v>
      </c>
      <c r="AZ247" s="159">
        <v>78930.5</v>
      </c>
      <c r="BA247" s="159">
        <f t="shared" si="939"/>
        <v>15786100</v>
      </c>
      <c r="BB247" s="160" t="str">
        <f t="shared" si="940"/>
        <v>OK</v>
      </c>
    </row>
    <row r="248" spans="1:54" ht="75" x14ac:dyDescent="0.2">
      <c r="A248" s="155">
        <v>29.08</v>
      </c>
      <c r="B248" s="162" t="s">
        <v>389</v>
      </c>
      <c r="C248" s="157" t="s">
        <v>170</v>
      </c>
      <c r="D248" s="166">
        <v>20</v>
      </c>
      <c r="E248" s="159">
        <v>78930.5</v>
      </c>
      <c r="F248" s="159">
        <f t="shared" si="908"/>
        <v>1578610</v>
      </c>
      <c r="G248" s="159">
        <v>78299</v>
      </c>
      <c r="H248" s="159">
        <f t="shared" si="909"/>
        <v>1565980</v>
      </c>
      <c r="I248" s="160" t="str">
        <f t="shared" si="910"/>
        <v>OK</v>
      </c>
      <c r="J248" s="159">
        <v>77609</v>
      </c>
      <c r="K248" s="159">
        <f t="shared" si="911"/>
        <v>1552180</v>
      </c>
      <c r="L248" s="160" t="str">
        <f t="shared" si="912"/>
        <v>OK</v>
      </c>
      <c r="M248" s="159">
        <v>78923</v>
      </c>
      <c r="N248" s="159">
        <f t="shared" si="913"/>
        <v>1578460</v>
      </c>
      <c r="O248" s="160" t="str">
        <f t="shared" si="914"/>
        <v>OK</v>
      </c>
      <c r="P248" s="159">
        <v>77885</v>
      </c>
      <c r="Q248" s="159">
        <f t="shared" si="915"/>
        <v>1557700</v>
      </c>
      <c r="R248" s="160" t="str">
        <f t="shared" si="916"/>
        <v>OK</v>
      </c>
      <c r="S248" s="159">
        <v>78039</v>
      </c>
      <c r="T248" s="159">
        <f t="shared" si="917"/>
        <v>1560780</v>
      </c>
      <c r="U248" s="160" t="str">
        <f t="shared" si="918"/>
        <v>OK</v>
      </c>
      <c r="V248" s="159">
        <v>78267</v>
      </c>
      <c r="W248" s="159">
        <f t="shared" si="919"/>
        <v>1565340</v>
      </c>
      <c r="X248" s="160" t="str">
        <f t="shared" si="920"/>
        <v>OK</v>
      </c>
      <c r="Y248" s="159">
        <v>78930.5</v>
      </c>
      <c r="Z248" s="159">
        <f t="shared" si="921"/>
        <v>1578610</v>
      </c>
      <c r="AA248" s="160" t="str">
        <f t="shared" si="922"/>
        <v>OK</v>
      </c>
      <c r="AB248" s="159">
        <v>78134</v>
      </c>
      <c r="AC248" s="159">
        <f t="shared" si="923"/>
        <v>1562680</v>
      </c>
      <c r="AD248" s="160" t="str">
        <f t="shared" si="924"/>
        <v>OK</v>
      </c>
      <c r="AE248" s="159">
        <v>76168</v>
      </c>
      <c r="AF248" s="159">
        <f t="shared" si="925"/>
        <v>1523360</v>
      </c>
      <c r="AG248" s="160" t="str">
        <f t="shared" si="926"/>
        <v>OK</v>
      </c>
      <c r="AH248" s="159">
        <v>78054</v>
      </c>
      <c r="AI248" s="159">
        <f t="shared" si="927"/>
        <v>1561080</v>
      </c>
      <c r="AJ248" s="160" t="str">
        <f t="shared" si="928"/>
        <v>OK</v>
      </c>
      <c r="AK248" s="159">
        <v>78220</v>
      </c>
      <c r="AL248" s="159">
        <f t="shared" si="929"/>
        <v>1564400</v>
      </c>
      <c r="AM248" s="160" t="str">
        <f t="shared" si="930"/>
        <v>OK</v>
      </c>
      <c r="AN248" s="159">
        <v>77888</v>
      </c>
      <c r="AO248" s="159">
        <f t="shared" si="931"/>
        <v>1557760</v>
      </c>
      <c r="AP248" s="160" t="str">
        <f t="shared" si="932"/>
        <v>OK</v>
      </c>
      <c r="AQ248" s="159">
        <v>78353</v>
      </c>
      <c r="AR248" s="159">
        <f t="shared" si="933"/>
        <v>1567060</v>
      </c>
      <c r="AS248" s="160" t="str">
        <f t="shared" si="934"/>
        <v>OK</v>
      </c>
      <c r="AT248" s="159">
        <v>78323</v>
      </c>
      <c r="AU248" s="159">
        <f t="shared" si="935"/>
        <v>1566460</v>
      </c>
      <c r="AV248" s="160" t="str">
        <f t="shared" si="936"/>
        <v>OK</v>
      </c>
      <c r="AW248" s="159">
        <v>77400</v>
      </c>
      <c r="AX248" s="159">
        <f t="shared" si="937"/>
        <v>1548000</v>
      </c>
      <c r="AY248" s="160" t="str">
        <f t="shared" si="938"/>
        <v>OK</v>
      </c>
      <c r="AZ248" s="159">
        <v>78930.5</v>
      </c>
      <c r="BA248" s="159">
        <f t="shared" si="939"/>
        <v>1578610</v>
      </c>
      <c r="BB248" s="160" t="str">
        <f t="shared" si="940"/>
        <v>OK</v>
      </c>
    </row>
    <row r="249" spans="1:54" ht="120" x14ac:dyDescent="0.2">
      <c r="A249" s="155">
        <v>29.09</v>
      </c>
      <c r="B249" s="162" t="s">
        <v>390</v>
      </c>
      <c r="C249" s="157" t="s">
        <v>170</v>
      </c>
      <c r="D249" s="166">
        <v>100</v>
      </c>
      <c r="E249" s="159">
        <v>39884</v>
      </c>
      <c r="F249" s="159">
        <f t="shared" si="908"/>
        <v>3988400</v>
      </c>
      <c r="G249" s="159">
        <v>39565</v>
      </c>
      <c r="H249" s="159">
        <f t="shared" si="909"/>
        <v>3956500</v>
      </c>
      <c r="I249" s="160" t="str">
        <f t="shared" si="910"/>
        <v>OK</v>
      </c>
      <c r="J249" s="159">
        <v>39216</v>
      </c>
      <c r="K249" s="159">
        <f t="shared" si="911"/>
        <v>3921600</v>
      </c>
      <c r="L249" s="160" t="str">
        <f t="shared" si="912"/>
        <v>OK</v>
      </c>
      <c r="M249" s="159">
        <v>39884</v>
      </c>
      <c r="N249" s="159">
        <f t="shared" si="913"/>
        <v>3988400</v>
      </c>
      <c r="O249" s="160" t="str">
        <f t="shared" si="914"/>
        <v>OK</v>
      </c>
      <c r="P249" s="159">
        <v>39356</v>
      </c>
      <c r="Q249" s="159">
        <f t="shared" si="915"/>
        <v>3935600</v>
      </c>
      <c r="R249" s="160" t="str">
        <f t="shared" si="916"/>
        <v>OK</v>
      </c>
      <c r="S249" s="159">
        <v>39433</v>
      </c>
      <c r="T249" s="159">
        <f t="shared" si="917"/>
        <v>3943300</v>
      </c>
      <c r="U249" s="160" t="str">
        <f t="shared" si="918"/>
        <v>OK</v>
      </c>
      <c r="V249" s="159">
        <v>39549</v>
      </c>
      <c r="W249" s="159">
        <f t="shared" si="919"/>
        <v>3954900</v>
      </c>
      <c r="X249" s="160" t="str">
        <f t="shared" si="920"/>
        <v>OK</v>
      </c>
      <c r="Y249" s="159">
        <v>39884</v>
      </c>
      <c r="Z249" s="159">
        <f t="shared" si="921"/>
        <v>3988400</v>
      </c>
      <c r="AA249" s="160" t="str">
        <f t="shared" si="922"/>
        <v>OK</v>
      </c>
      <c r="AB249" s="159">
        <v>39482</v>
      </c>
      <c r="AC249" s="159">
        <f t="shared" si="923"/>
        <v>3948200</v>
      </c>
      <c r="AD249" s="160" t="str">
        <f t="shared" si="924"/>
        <v>OK</v>
      </c>
      <c r="AE249" s="159">
        <v>38488</v>
      </c>
      <c r="AF249" s="159">
        <f t="shared" si="925"/>
        <v>3848800</v>
      </c>
      <c r="AG249" s="160" t="str">
        <f t="shared" si="926"/>
        <v>OK</v>
      </c>
      <c r="AH249" s="159">
        <v>39441</v>
      </c>
      <c r="AI249" s="159">
        <f t="shared" si="927"/>
        <v>3944100</v>
      </c>
      <c r="AJ249" s="160" t="str">
        <f t="shared" si="928"/>
        <v>OK</v>
      </c>
      <c r="AK249" s="159">
        <v>39525</v>
      </c>
      <c r="AL249" s="159">
        <f t="shared" si="929"/>
        <v>3952500</v>
      </c>
      <c r="AM249" s="160" t="str">
        <f t="shared" si="930"/>
        <v>OK</v>
      </c>
      <c r="AN249" s="159">
        <v>39357</v>
      </c>
      <c r="AO249" s="159">
        <f t="shared" si="931"/>
        <v>3935700</v>
      </c>
      <c r="AP249" s="160" t="str">
        <f t="shared" si="932"/>
        <v>OK</v>
      </c>
      <c r="AQ249" s="159">
        <v>39592</v>
      </c>
      <c r="AR249" s="159">
        <f t="shared" si="933"/>
        <v>3959200</v>
      </c>
      <c r="AS249" s="160" t="str">
        <f t="shared" si="934"/>
        <v>OK</v>
      </c>
      <c r="AT249" s="159">
        <v>39577</v>
      </c>
      <c r="AU249" s="159">
        <f t="shared" si="935"/>
        <v>3957700</v>
      </c>
      <c r="AV249" s="160" t="str">
        <f t="shared" si="936"/>
        <v>OK</v>
      </c>
      <c r="AW249" s="159">
        <v>39100</v>
      </c>
      <c r="AX249" s="159">
        <f t="shared" si="937"/>
        <v>3910000</v>
      </c>
      <c r="AY249" s="160" t="str">
        <f t="shared" si="938"/>
        <v>OK</v>
      </c>
      <c r="AZ249" s="159">
        <v>39884</v>
      </c>
      <c r="BA249" s="159">
        <f t="shared" si="939"/>
        <v>3988400</v>
      </c>
      <c r="BB249" s="160" t="str">
        <f t="shared" si="940"/>
        <v>OK</v>
      </c>
    </row>
    <row r="250" spans="1:54" ht="90" x14ac:dyDescent="0.2">
      <c r="A250" s="175" t="s">
        <v>391</v>
      </c>
      <c r="B250" s="162" t="s">
        <v>392</v>
      </c>
      <c r="C250" s="157" t="s">
        <v>170</v>
      </c>
      <c r="D250" s="166">
        <v>140</v>
      </c>
      <c r="E250" s="159">
        <v>39884</v>
      </c>
      <c r="F250" s="159">
        <f t="shared" si="908"/>
        <v>5583760</v>
      </c>
      <c r="G250" s="159">
        <v>39565</v>
      </c>
      <c r="H250" s="159">
        <f t="shared" si="909"/>
        <v>5539100</v>
      </c>
      <c r="I250" s="160" t="str">
        <f t="shared" si="910"/>
        <v>OK</v>
      </c>
      <c r="J250" s="159">
        <v>39216</v>
      </c>
      <c r="K250" s="159">
        <f t="shared" si="911"/>
        <v>5490240</v>
      </c>
      <c r="L250" s="160" t="str">
        <f t="shared" si="912"/>
        <v>OK</v>
      </c>
      <c r="M250" s="159">
        <v>39884</v>
      </c>
      <c r="N250" s="159">
        <f t="shared" si="913"/>
        <v>5583760</v>
      </c>
      <c r="O250" s="160" t="str">
        <f t="shared" si="914"/>
        <v>OK</v>
      </c>
      <c r="P250" s="159">
        <v>39356</v>
      </c>
      <c r="Q250" s="159">
        <f t="shared" si="915"/>
        <v>5509840</v>
      </c>
      <c r="R250" s="160" t="str">
        <f t="shared" si="916"/>
        <v>OK</v>
      </c>
      <c r="S250" s="159">
        <v>39433</v>
      </c>
      <c r="T250" s="159">
        <f t="shared" si="917"/>
        <v>5520620</v>
      </c>
      <c r="U250" s="160" t="str">
        <f t="shared" si="918"/>
        <v>OK</v>
      </c>
      <c r="V250" s="159">
        <v>39549</v>
      </c>
      <c r="W250" s="159">
        <f t="shared" si="919"/>
        <v>5536860</v>
      </c>
      <c r="X250" s="160" t="str">
        <f t="shared" si="920"/>
        <v>OK</v>
      </c>
      <c r="Y250" s="159">
        <v>39884</v>
      </c>
      <c r="Z250" s="159">
        <f t="shared" si="921"/>
        <v>5583760</v>
      </c>
      <c r="AA250" s="160" t="str">
        <f t="shared" si="922"/>
        <v>OK</v>
      </c>
      <c r="AB250" s="159">
        <v>39482</v>
      </c>
      <c r="AC250" s="159">
        <f t="shared" si="923"/>
        <v>5527480</v>
      </c>
      <c r="AD250" s="160" t="str">
        <f t="shared" si="924"/>
        <v>OK</v>
      </c>
      <c r="AE250" s="159">
        <v>38488</v>
      </c>
      <c r="AF250" s="159">
        <f t="shared" si="925"/>
        <v>5388320</v>
      </c>
      <c r="AG250" s="160" t="str">
        <f t="shared" si="926"/>
        <v>OK</v>
      </c>
      <c r="AH250" s="159">
        <v>39441</v>
      </c>
      <c r="AI250" s="159">
        <f t="shared" si="927"/>
        <v>5521740</v>
      </c>
      <c r="AJ250" s="160" t="str">
        <f t="shared" si="928"/>
        <v>OK</v>
      </c>
      <c r="AK250" s="159">
        <v>39525</v>
      </c>
      <c r="AL250" s="159">
        <f t="shared" si="929"/>
        <v>5533500</v>
      </c>
      <c r="AM250" s="160" t="str">
        <f t="shared" si="930"/>
        <v>OK</v>
      </c>
      <c r="AN250" s="159">
        <v>39357</v>
      </c>
      <c r="AO250" s="159">
        <f t="shared" si="931"/>
        <v>5509980</v>
      </c>
      <c r="AP250" s="160" t="str">
        <f t="shared" si="932"/>
        <v>OK</v>
      </c>
      <c r="AQ250" s="159">
        <v>39592</v>
      </c>
      <c r="AR250" s="159">
        <f t="shared" si="933"/>
        <v>5542880</v>
      </c>
      <c r="AS250" s="160" t="str">
        <f t="shared" si="934"/>
        <v>OK</v>
      </c>
      <c r="AT250" s="159">
        <v>39577</v>
      </c>
      <c r="AU250" s="159">
        <f t="shared" si="935"/>
        <v>5540780</v>
      </c>
      <c r="AV250" s="160" t="str">
        <f t="shared" si="936"/>
        <v>OK</v>
      </c>
      <c r="AW250" s="159">
        <v>39100</v>
      </c>
      <c r="AX250" s="159">
        <f t="shared" si="937"/>
        <v>5474000</v>
      </c>
      <c r="AY250" s="160" t="str">
        <f t="shared" si="938"/>
        <v>OK</v>
      </c>
      <c r="AZ250" s="159">
        <v>39884</v>
      </c>
      <c r="BA250" s="159">
        <f t="shared" si="939"/>
        <v>5583760</v>
      </c>
      <c r="BB250" s="160" t="str">
        <f t="shared" si="940"/>
        <v>OK</v>
      </c>
    </row>
    <row r="251" spans="1:54" ht="75" x14ac:dyDescent="0.2">
      <c r="A251" s="155">
        <v>29.11</v>
      </c>
      <c r="B251" s="162" t="s">
        <v>393</v>
      </c>
      <c r="C251" s="157" t="s">
        <v>170</v>
      </c>
      <c r="D251" s="166">
        <v>200</v>
      </c>
      <c r="E251" s="159">
        <v>39884</v>
      </c>
      <c r="F251" s="159">
        <f t="shared" si="908"/>
        <v>7976800</v>
      </c>
      <c r="G251" s="159">
        <v>39565</v>
      </c>
      <c r="H251" s="159">
        <f t="shared" si="909"/>
        <v>7913000</v>
      </c>
      <c r="I251" s="160" t="str">
        <f t="shared" si="910"/>
        <v>OK</v>
      </c>
      <c r="J251" s="159">
        <v>39216</v>
      </c>
      <c r="K251" s="159">
        <f t="shared" si="911"/>
        <v>7843200</v>
      </c>
      <c r="L251" s="160" t="str">
        <f t="shared" si="912"/>
        <v>OK</v>
      </c>
      <c r="M251" s="159">
        <v>39884</v>
      </c>
      <c r="N251" s="159">
        <f t="shared" si="913"/>
        <v>7976800</v>
      </c>
      <c r="O251" s="160" t="str">
        <f t="shared" si="914"/>
        <v>OK</v>
      </c>
      <c r="P251" s="159">
        <v>39356</v>
      </c>
      <c r="Q251" s="159">
        <f t="shared" si="915"/>
        <v>7871200</v>
      </c>
      <c r="R251" s="160" t="str">
        <f t="shared" si="916"/>
        <v>OK</v>
      </c>
      <c r="S251" s="159">
        <v>39433</v>
      </c>
      <c r="T251" s="159">
        <f t="shared" si="917"/>
        <v>7886600</v>
      </c>
      <c r="U251" s="160" t="str">
        <f t="shared" si="918"/>
        <v>OK</v>
      </c>
      <c r="V251" s="159">
        <v>39549</v>
      </c>
      <c r="W251" s="159">
        <f t="shared" si="919"/>
        <v>7909800</v>
      </c>
      <c r="X251" s="160" t="str">
        <f t="shared" si="920"/>
        <v>OK</v>
      </c>
      <c r="Y251" s="159">
        <v>39884</v>
      </c>
      <c r="Z251" s="159">
        <f t="shared" si="921"/>
        <v>7976800</v>
      </c>
      <c r="AA251" s="160" t="str">
        <f t="shared" si="922"/>
        <v>OK</v>
      </c>
      <c r="AB251" s="159">
        <v>39482</v>
      </c>
      <c r="AC251" s="159">
        <f t="shared" si="923"/>
        <v>7896400</v>
      </c>
      <c r="AD251" s="160" t="str">
        <f t="shared" si="924"/>
        <v>OK</v>
      </c>
      <c r="AE251" s="159">
        <v>38488</v>
      </c>
      <c r="AF251" s="159">
        <f t="shared" si="925"/>
        <v>7697600</v>
      </c>
      <c r="AG251" s="160" t="str">
        <f t="shared" si="926"/>
        <v>OK</v>
      </c>
      <c r="AH251" s="159">
        <v>39441</v>
      </c>
      <c r="AI251" s="159">
        <f t="shared" si="927"/>
        <v>7888200</v>
      </c>
      <c r="AJ251" s="160" t="str">
        <f t="shared" si="928"/>
        <v>OK</v>
      </c>
      <c r="AK251" s="159">
        <v>39525</v>
      </c>
      <c r="AL251" s="159">
        <f t="shared" si="929"/>
        <v>7905000</v>
      </c>
      <c r="AM251" s="160" t="str">
        <f t="shared" si="930"/>
        <v>OK</v>
      </c>
      <c r="AN251" s="159">
        <v>39357</v>
      </c>
      <c r="AO251" s="159">
        <f t="shared" si="931"/>
        <v>7871400</v>
      </c>
      <c r="AP251" s="160" t="str">
        <f t="shared" si="932"/>
        <v>OK</v>
      </c>
      <c r="AQ251" s="159">
        <v>39592</v>
      </c>
      <c r="AR251" s="159">
        <f t="shared" si="933"/>
        <v>7918400</v>
      </c>
      <c r="AS251" s="160" t="str">
        <f t="shared" si="934"/>
        <v>OK</v>
      </c>
      <c r="AT251" s="159">
        <v>39577</v>
      </c>
      <c r="AU251" s="159">
        <f t="shared" si="935"/>
        <v>7915400</v>
      </c>
      <c r="AV251" s="160" t="str">
        <f t="shared" si="936"/>
        <v>OK</v>
      </c>
      <c r="AW251" s="159">
        <v>39100</v>
      </c>
      <c r="AX251" s="159">
        <f t="shared" si="937"/>
        <v>7820000</v>
      </c>
      <c r="AY251" s="160" t="str">
        <f t="shared" si="938"/>
        <v>OK</v>
      </c>
      <c r="AZ251" s="159">
        <v>39884</v>
      </c>
      <c r="BA251" s="159">
        <f t="shared" si="939"/>
        <v>7976800</v>
      </c>
      <c r="BB251" s="160" t="str">
        <f t="shared" si="940"/>
        <v>OK</v>
      </c>
    </row>
    <row r="252" spans="1:54" ht="90" x14ac:dyDescent="0.2">
      <c r="A252" s="155">
        <v>29.12</v>
      </c>
      <c r="B252" s="162" t="s">
        <v>394</v>
      </c>
      <c r="C252" s="157" t="s">
        <v>170</v>
      </c>
      <c r="D252" s="166">
        <v>30</v>
      </c>
      <c r="E252" s="159">
        <v>27220</v>
      </c>
      <c r="F252" s="159">
        <f t="shared" si="908"/>
        <v>816600</v>
      </c>
      <c r="G252" s="159">
        <v>27002</v>
      </c>
      <c r="H252" s="159">
        <f t="shared" si="909"/>
        <v>810060</v>
      </c>
      <c r="I252" s="160" t="str">
        <f t="shared" si="910"/>
        <v>OK</v>
      </c>
      <c r="J252" s="159">
        <v>26764</v>
      </c>
      <c r="K252" s="159">
        <f t="shared" si="911"/>
        <v>802920</v>
      </c>
      <c r="L252" s="160" t="str">
        <f t="shared" si="912"/>
        <v>OK</v>
      </c>
      <c r="M252" s="159">
        <v>27220</v>
      </c>
      <c r="N252" s="159">
        <f t="shared" si="913"/>
        <v>816600</v>
      </c>
      <c r="O252" s="160" t="str">
        <f t="shared" si="914"/>
        <v>OK</v>
      </c>
      <c r="P252" s="159">
        <v>26859</v>
      </c>
      <c r="Q252" s="159">
        <f t="shared" si="915"/>
        <v>805770</v>
      </c>
      <c r="R252" s="160" t="str">
        <f t="shared" si="916"/>
        <v>OK</v>
      </c>
      <c r="S252" s="159">
        <v>26912</v>
      </c>
      <c r="T252" s="159">
        <f t="shared" si="917"/>
        <v>807360</v>
      </c>
      <c r="U252" s="160" t="str">
        <f t="shared" si="918"/>
        <v>OK</v>
      </c>
      <c r="V252" s="159">
        <v>26991</v>
      </c>
      <c r="W252" s="159">
        <f t="shared" si="919"/>
        <v>809730</v>
      </c>
      <c r="X252" s="160" t="str">
        <f t="shared" si="920"/>
        <v>OK</v>
      </c>
      <c r="Y252" s="159">
        <v>27220</v>
      </c>
      <c r="Z252" s="159">
        <f t="shared" si="921"/>
        <v>816600</v>
      </c>
      <c r="AA252" s="160" t="str">
        <f t="shared" si="922"/>
        <v>OK</v>
      </c>
      <c r="AB252" s="159">
        <v>26945</v>
      </c>
      <c r="AC252" s="159">
        <f t="shared" si="923"/>
        <v>808350</v>
      </c>
      <c r="AD252" s="160" t="str">
        <f t="shared" si="924"/>
        <v>OK</v>
      </c>
      <c r="AE252" s="159">
        <v>26267</v>
      </c>
      <c r="AF252" s="159">
        <f t="shared" si="925"/>
        <v>788010</v>
      </c>
      <c r="AG252" s="160" t="str">
        <f t="shared" si="926"/>
        <v>OK</v>
      </c>
      <c r="AH252" s="159">
        <v>26918</v>
      </c>
      <c r="AI252" s="159">
        <f t="shared" si="927"/>
        <v>807540</v>
      </c>
      <c r="AJ252" s="160" t="str">
        <f t="shared" si="928"/>
        <v>OK</v>
      </c>
      <c r="AK252" s="159">
        <v>26975</v>
      </c>
      <c r="AL252" s="159">
        <f t="shared" si="929"/>
        <v>809250</v>
      </c>
      <c r="AM252" s="160" t="str">
        <f t="shared" si="930"/>
        <v>OK</v>
      </c>
      <c r="AN252" s="159">
        <v>26861</v>
      </c>
      <c r="AO252" s="159">
        <f t="shared" si="931"/>
        <v>805830</v>
      </c>
      <c r="AP252" s="160" t="str">
        <f t="shared" si="932"/>
        <v>OK</v>
      </c>
      <c r="AQ252" s="159">
        <v>27021</v>
      </c>
      <c r="AR252" s="159">
        <f t="shared" si="933"/>
        <v>810630</v>
      </c>
      <c r="AS252" s="160" t="str">
        <f t="shared" si="934"/>
        <v>OK</v>
      </c>
      <c r="AT252" s="159">
        <v>27010</v>
      </c>
      <c r="AU252" s="159">
        <f t="shared" si="935"/>
        <v>810300</v>
      </c>
      <c r="AV252" s="160" t="str">
        <f t="shared" si="936"/>
        <v>OK</v>
      </c>
      <c r="AW252" s="159">
        <v>26700</v>
      </c>
      <c r="AX252" s="159">
        <f t="shared" si="937"/>
        <v>801000</v>
      </c>
      <c r="AY252" s="160" t="str">
        <f t="shared" si="938"/>
        <v>OK</v>
      </c>
      <c r="AZ252" s="159">
        <v>27220</v>
      </c>
      <c r="BA252" s="159">
        <f t="shared" si="939"/>
        <v>816600</v>
      </c>
      <c r="BB252" s="160" t="str">
        <f t="shared" si="940"/>
        <v>OK</v>
      </c>
    </row>
    <row r="253" spans="1:54" ht="75" x14ac:dyDescent="0.2">
      <c r="A253" s="155">
        <v>29.13</v>
      </c>
      <c r="B253" s="162" t="s">
        <v>395</v>
      </c>
      <c r="C253" s="157" t="s">
        <v>170</v>
      </c>
      <c r="D253" s="166">
        <v>100</v>
      </c>
      <c r="E253" s="159">
        <v>79009</v>
      </c>
      <c r="F253" s="159">
        <f t="shared" si="908"/>
        <v>7900900</v>
      </c>
      <c r="G253" s="159">
        <v>78377</v>
      </c>
      <c r="H253" s="159">
        <f t="shared" si="909"/>
        <v>7837700</v>
      </c>
      <c r="I253" s="160" t="str">
        <f t="shared" si="910"/>
        <v>OK</v>
      </c>
      <c r="J253" s="159">
        <v>77686</v>
      </c>
      <c r="K253" s="159">
        <f t="shared" si="911"/>
        <v>7768600</v>
      </c>
      <c r="L253" s="160" t="str">
        <f t="shared" si="912"/>
        <v>OK</v>
      </c>
      <c r="M253" s="159">
        <v>79009</v>
      </c>
      <c r="N253" s="159">
        <f t="shared" si="913"/>
        <v>7900900</v>
      </c>
      <c r="O253" s="160" t="str">
        <f t="shared" si="914"/>
        <v>OK</v>
      </c>
      <c r="P253" s="159">
        <v>77962</v>
      </c>
      <c r="Q253" s="159">
        <f t="shared" si="915"/>
        <v>7796200</v>
      </c>
      <c r="R253" s="160" t="str">
        <f t="shared" si="916"/>
        <v>OK</v>
      </c>
      <c r="S253" s="159">
        <v>78116</v>
      </c>
      <c r="T253" s="159">
        <f t="shared" si="917"/>
        <v>7811600</v>
      </c>
      <c r="U253" s="160" t="str">
        <f t="shared" si="918"/>
        <v>OK</v>
      </c>
      <c r="V253" s="159">
        <v>78345</v>
      </c>
      <c r="W253" s="159">
        <f t="shared" si="919"/>
        <v>7834500</v>
      </c>
      <c r="X253" s="160" t="str">
        <f t="shared" si="920"/>
        <v>OK</v>
      </c>
      <c r="Y253" s="159">
        <v>79009</v>
      </c>
      <c r="Z253" s="159">
        <f t="shared" si="921"/>
        <v>7900900</v>
      </c>
      <c r="AA253" s="160" t="str">
        <f t="shared" si="922"/>
        <v>OK</v>
      </c>
      <c r="AB253" s="159">
        <v>78212</v>
      </c>
      <c r="AC253" s="159">
        <f t="shared" si="923"/>
        <v>7821200</v>
      </c>
      <c r="AD253" s="160" t="str">
        <f t="shared" si="924"/>
        <v>OK</v>
      </c>
      <c r="AE253" s="159">
        <v>76244</v>
      </c>
      <c r="AF253" s="159">
        <f t="shared" si="925"/>
        <v>7624400</v>
      </c>
      <c r="AG253" s="160" t="str">
        <f t="shared" si="926"/>
        <v>OK</v>
      </c>
      <c r="AH253" s="159">
        <v>78132</v>
      </c>
      <c r="AI253" s="159">
        <f t="shared" si="927"/>
        <v>7813200</v>
      </c>
      <c r="AJ253" s="160" t="str">
        <f t="shared" si="928"/>
        <v>OK</v>
      </c>
      <c r="AK253" s="159">
        <v>78298</v>
      </c>
      <c r="AL253" s="159">
        <f t="shared" si="929"/>
        <v>7829800</v>
      </c>
      <c r="AM253" s="160" t="str">
        <f t="shared" si="930"/>
        <v>OK</v>
      </c>
      <c r="AN253" s="159">
        <v>77966</v>
      </c>
      <c r="AO253" s="159">
        <f t="shared" si="931"/>
        <v>7796600</v>
      </c>
      <c r="AP253" s="160" t="str">
        <f t="shared" si="932"/>
        <v>OK</v>
      </c>
      <c r="AQ253" s="159">
        <v>78431</v>
      </c>
      <c r="AR253" s="159">
        <f t="shared" si="933"/>
        <v>7843100</v>
      </c>
      <c r="AS253" s="160" t="str">
        <f t="shared" si="934"/>
        <v>OK</v>
      </c>
      <c r="AT253" s="159">
        <v>78401</v>
      </c>
      <c r="AU253" s="159">
        <f t="shared" si="935"/>
        <v>7840100</v>
      </c>
      <c r="AV253" s="160" t="str">
        <f t="shared" si="936"/>
        <v>OK</v>
      </c>
      <c r="AW253" s="159">
        <v>77500</v>
      </c>
      <c r="AX253" s="159">
        <f t="shared" si="937"/>
        <v>7750000</v>
      </c>
      <c r="AY253" s="160" t="str">
        <f t="shared" si="938"/>
        <v>OK</v>
      </c>
      <c r="AZ253" s="159">
        <v>79009</v>
      </c>
      <c r="BA253" s="159">
        <f t="shared" si="939"/>
        <v>7900900</v>
      </c>
      <c r="BB253" s="160" t="str">
        <f t="shared" si="940"/>
        <v>OK</v>
      </c>
    </row>
    <row r="254" spans="1:54" ht="90" x14ac:dyDescent="0.2">
      <c r="A254" s="155">
        <v>29.14</v>
      </c>
      <c r="B254" s="162" t="s">
        <v>396</v>
      </c>
      <c r="C254" s="157" t="s">
        <v>170</v>
      </c>
      <c r="D254" s="166">
        <v>106</v>
      </c>
      <c r="E254" s="159">
        <v>79009</v>
      </c>
      <c r="F254" s="159">
        <f t="shared" si="908"/>
        <v>8374954</v>
      </c>
      <c r="G254" s="159">
        <v>78377</v>
      </c>
      <c r="H254" s="159">
        <f t="shared" si="909"/>
        <v>8307962</v>
      </c>
      <c r="I254" s="160" t="str">
        <f t="shared" si="910"/>
        <v>OK</v>
      </c>
      <c r="J254" s="159">
        <v>77686</v>
      </c>
      <c r="K254" s="159">
        <f t="shared" si="911"/>
        <v>8234716</v>
      </c>
      <c r="L254" s="160" t="str">
        <f t="shared" si="912"/>
        <v>OK</v>
      </c>
      <c r="M254" s="159">
        <v>79009</v>
      </c>
      <c r="N254" s="159">
        <f t="shared" si="913"/>
        <v>8374954</v>
      </c>
      <c r="O254" s="160" t="str">
        <f t="shared" si="914"/>
        <v>OK</v>
      </c>
      <c r="P254" s="159">
        <v>77962</v>
      </c>
      <c r="Q254" s="159">
        <f t="shared" si="915"/>
        <v>8263972</v>
      </c>
      <c r="R254" s="160" t="str">
        <f t="shared" si="916"/>
        <v>OK</v>
      </c>
      <c r="S254" s="159">
        <v>78116</v>
      </c>
      <c r="T254" s="159">
        <f t="shared" si="917"/>
        <v>8280296</v>
      </c>
      <c r="U254" s="160" t="str">
        <f t="shared" si="918"/>
        <v>OK</v>
      </c>
      <c r="V254" s="159">
        <v>78345</v>
      </c>
      <c r="W254" s="159">
        <f t="shared" si="919"/>
        <v>8304570</v>
      </c>
      <c r="X254" s="160" t="str">
        <f t="shared" si="920"/>
        <v>OK</v>
      </c>
      <c r="Y254" s="159">
        <v>79009</v>
      </c>
      <c r="Z254" s="159">
        <f t="shared" si="921"/>
        <v>8374954</v>
      </c>
      <c r="AA254" s="160" t="str">
        <f t="shared" si="922"/>
        <v>OK</v>
      </c>
      <c r="AB254" s="159">
        <v>78212</v>
      </c>
      <c r="AC254" s="159">
        <f t="shared" si="923"/>
        <v>8290472</v>
      </c>
      <c r="AD254" s="160" t="str">
        <f t="shared" si="924"/>
        <v>OK</v>
      </c>
      <c r="AE254" s="159">
        <v>76244</v>
      </c>
      <c r="AF254" s="159">
        <f t="shared" si="925"/>
        <v>8081864</v>
      </c>
      <c r="AG254" s="160" t="str">
        <f t="shared" si="926"/>
        <v>OK</v>
      </c>
      <c r="AH254" s="159">
        <v>78132</v>
      </c>
      <c r="AI254" s="159">
        <f t="shared" si="927"/>
        <v>8281992</v>
      </c>
      <c r="AJ254" s="160" t="str">
        <f t="shared" si="928"/>
        <v>OK</v>
      </c>
      <c r="AK254" s="159">
        <v>78298</v>
      </c>
      <c r="AL254" s="159">
        <f t="shared" si="929"/>
        <v>8299588</v>
      </c>
      <c r="AM254" s="160" t="str">
        <f t="shared" si="930"/>
        <v>OK</v>
      </c>
      <c r="AN254" s="159">
        <v>77966</v>
      </c>
      <c r="AO254" s="159">
        <f t="shared" si="931"/>
        <v>8264396</v>
      </c>
      <c r="AP254" s="160" t="str">
        <f t="shared" si="932"/>
        <v>OK</v>
      </c>
      <c r="AQ254" s="159">
        <v>78431</v>
      </c>
      <c r="AR254" s="159">
        <f t="shared" si="933"/>
        <v>8313686</v>
      </c>
      <c r="AS254" s="160" t="str">
        <f t="shared" si="934"/>
        <v>OK</v>
      </c>
      <c r="AT254" s="159">
        <v>78401</v>
      </c>
      <c r="AU254" s="159">
        <f t="shared" si="935"/>
        <v>8310506</v>
      </c>
      <c r="AV254" s="160" t="str">
        <f t="shared" si="936"/>
        <v>OK</v>
      </c>
      <c r="AW254" s="159">
        <v>77500</v>
      </c>
      <c r="AX254" s="159">
        <f t="shared" si="937"/>
        <v>8215000</v>
      </c>
      <c r="AY254" s="160" t="str">
        <f t="shared" si="938"/>
        <v>OK</v>
      </c>
      <c r="AZ254" s="159">
        <v>79009</v>
      </c>
      <c r="BA254" s="159">
        <f t="shared" si="939"/>
        <v>8374954</v>
      </c>
      <c r="BB254" s="160" t="str">
        <f t="shared" si="940"/>
        <v>OK</v>
      </c>
    </row>
    <row r="255" spans="1:54" ht="90" x14ac:dyDescent="0.2">
      <c r="A255" s="155">
        <v>29.15</v>
      </c>
      <c r="B255" s="162" t="s">
        <v>397</v>
      </c>
      <c r="C255" s="157" t="s">
        <v>170</v>
      </c>
      <c r="D255" s="166">
        <v>110</v>
      </c>
      <c r="E255" s="159">
        <v>79009</v>
      </c>
      <c r="F255" s="159">
        <f t="shared" si="908"/>
        <v>8690990</v>
      </c>
      <c r="G255" s="159">
        <v>78377</v>
      </c>
      <c r="H255" s="159">
        <f t="shared" si="909"/>
        <v>8621470</v>
      </c>
      <c r="I255" s="160" t="str">
        <f t="shared" si="910"/>
        <v>OK</v>
      </c>
      <c r="J255" s="159">
        <v>77686</v>
      </c>
      <c r="K255" s="159">
        <f t="shared" si="911"/>
        <v>8545460</v>
      </c>
      <c r="L255" s="160" t="str">
        <f t="shared" si="912"/>
        <v>OK</v>
      </c>
      <c r="M255" s="159">
        <v>79009</v>
      </c>
      <c r="N255" s="159">
        <f t="shared" si="913"/>
        <v>8690990</v>
      </c>
      <c r="O255" s="160" t="str">
        <f t="shared" si="914"/>
        <v>OK</v>
      </c>
      <c r="P255" s="159">
        <v>77962</v>
      </c>
      <c r="Q255" s="159">
        <f t="shared" si="915"/>
        <v>8575820</v>
      </c>
      <c r="R255" s="160" t="str">
        <f t="shared" si="916"/>
        <v>OK</v>
      </c>
      <c r="S255" s="159">
        <v>78116</v>
      </c>
      <c r="T255" s="159">
        <f t="shared" si="917"/>
        <v>8592760</v>
      </c>
      <c r="U255" s="160" t="str">
        <f t="shared" si="918"/>
        <v>OK</v>
      </c>
      <c r="V255" s="159">
        <v>78345</v>
      </c>
      <c r="W255" s="159">
        <f t="shared" si="919"/>
        <v>8617950</v>
      </c>
      <c r="X255" s="160" t="str">
        <f t="shared" si="920"/>
        <v>OK</v>
      </c>
      <c r="Y255" s="159">
        <v>79009</v>
      </c>
      <c r="Z255" s="159">
        <f t="shared" si="921"/>
        <v>8690990</v>
      </c>
      <c r="AA255" s="160" t="str">
        <f t="shared" si="922"/>
        <v>OK</v>
      </c>
      <c r="AB255" s="159">
        <v>78212</v>
      </c>
      <c r="AC255" s="159">
        <f t="shared" si="923"/>
        <v>8603320</v>
      </c>
      <c r="AD255" s="160" t="str">
        <f t="shared" si="924"/>
        <v>OK</v>
      </c>
      <c r="AE255" s="159">
        <v>76244</v>
      </c>
      <c r="AF255" s="159">
        <f t="shared" si="925"/>
        <v>8386840</v>
      </c>
      <c r="AG255" s="160" t="str">
        <f t="shared" si="926"/>
        <v>OK</v>
      </c>
      <c r="AH255" s="159">
        <v>78132</v>
      </c>
      <c r="AI255" s="159">
        <f t="shared" si="927"/>
        <v>8594520</v>
      </c>
      <c r="AJ255" s="160" t="str">
        <f t="shared" si="928"/>
        <v>OK</v>
      </c>
      <c r="AK255" s="159">
        <v>78298</v>
      </c>
      <c r="AL255" s="159">
        <f t="shared" si="929"/>
        <v>8612780</v>
      </c>
      <c r="AM255" s="160" t="str">
        <f t="shared" si="930"/>
        <v>OK</v>
      </c>
      <c r="AN255" s="159">
        <v>77966</v>
      </c>
      <c r="AO255" s="159">
        <f t="shared" si="931"/>
        <v>8576260</v>
      </c>
      <c r="AP255" s="160" t="str">
        <f t="shared" si="932"/>
        <v>OK</v>
      </c>
      <c r="AQ255" s="159">
        <v>78431</v>
      </c>
      <c r="AR255" s="159">
        <f t="shared" si="933"/>
        <v>8627410</v>
      </c>
      <c r="AS255" s="160" t="str">
        <f t="shared" si="934"/>
        <v>OK</v>
      </c>
      <c r="AT255" s="159">
        <v>78401</v>
      </c>
      <c r="AU255" s="159">
        <f t="shared" si="935"/>
        <v>8624110</v>
      </c>
      <c r="AV255" s="160" t="str">
        <f t="shared" si="936"/>
        <v>OK</v>
      </c>
      <c r="AW255" s="159">
        <v>77500</v>
      </c>
      <c r="AX255" s="159">
        <f t="shared" si="937"/>
        <v>8525000</v>
      </c>
      <c r="AY255" s="160" t="str">
        <f t="shared" si="938"/>
        <v>OK</v>
      </c>
      <c r="AZ255" s="159">
        <v>79009</v>
      </c>
      <c r="BA255" s="159">
        <f t="shared" si="939"/>
        <v>8690990</v>
      </c>
      <c r="BB255" s="160" t="str">
        <f t="shared" si="940"/>
        <v>OK</v>
      </c>
    </row>
    <row r="256" spans="1:54" ht="75" x14ac:dyDescent="0.2">
      <c r="A256" s="155">
        <v>29.16</v>
      </c>
      <c r="B256" s="162" t="s">
        <v>398</v>
      </c>
      <c r="C256" s="157" t="s">
        <v>170</v>
      </c>
      <c r="D256" s="166">
        <v>100</v>
      </c>
      <c r="E256" s="159">
        <v>39884</v>
      </c>
      <c r="F256" s="159">
        <f t="shared" si="908"/>
        <v>3988400</v>
      </c>
      <c r="G256" s="159">
        <v>39565</v>
      </c>
      <c r="H256" s="159">
        <f t="shared" si="909"/>
        <v>3956500</v>
      </c>
      <c r="I256" s="160" t="str">
        <f t="shared" si="910"/>
        <v>OK</v>
      </c>
      <c r="J256" s="159">
        <v>39216</v>
      </c>
      <c r="K256" s="159">
        <f t="shared" si="911"/>
        <v>3921600</v>
      </c>
      <c r="L256" s="160" t="str">
        <f t="shared" si="912"/>
        <v>OK</v>
      </c>
      <c r="M256" s="159">
        <v>39884</v>
      </c>
      <c r="N256" s="159">
        <f t="shared" si="913"/>
        <v>3988400</v>
      </c>
      <c r="O256" s="160" t="str">
        <f t="shared" si="914"/>
        <v>OK</v>
      </c>
      <c r="P256" s="159">
        <v>39356</v>
      </c>
      <c r="Q256" s="159">
        <f t="shared" si="915"/>
        <v>3935600</v>
      </c>
      <c r="R256" s="160" t="str">
        <f t="shared" si="916"/>
        <v>OK</v>
      </c>
      <c r="S256" s="159">
        <v>39433</v>
      </c>
      <c r="T256" s="159">
        <f t="shared" si="917"/>
        <v>3943300</v>
      </c>
      <c r="U256" s="160" t="str">
        <f t="shared" si="918"/>
        <v>OK</v>
      </c>
      <c r="V256" s="159">
        <v>39549</v>
      </c>
      <c r="W256" s="159">
        <f t="shared" si="919"/>
        <v>3954900</v>
      </c>
      <c r="X256" s="160" t="str">
        <f t="shared" si="920"/>
        <v>OK</v>
      </c>
      <c r="Y256" s="159">
        <v>39884</v>
      </c>
      <c r="Z256" s="159">
        <f t="shared" si="921"/>
        <v>3988400</v>
      </c>
      <c r="AA256" s="160" t="str">
        <f t="shared" si="922"/>
        <v>OK</v>
      </c>
      <c r="AB256" s="159">
        <v>39482</v>
      </c>
      <c r="AC256" s="159">
        <f t="shared" si="923"/>
        <v>3948200</v>
      </c>
      <c r="AD256" s="160" t="str">
        <f t="shared" si="924"/>
        <v>OK</v>
      </c>
      <c r="AE256" s="159">
        <v>38488</v>
      </c>
      <c r="AF256" s="159">
        <f t="shared" si="925"/>
        <v>3848800</v>
      </c>
      <c r="AG256" s="160" t="str">
        <f t="shared" si="926"/>
        <v>OK</v>
      </c>
      <c r="AH256" s="159">
        <v>39441</v>
      </c>
      <c r="AI256" s="159">
        <f t="shared" si="927"/>
        <v>3944100</v>
      </c>
      <c r="AJ256" s="160" t="str">
        <f t="shared" si="928"/>
        <v>OK</v>
      </c>
      <c r="AK256" s="159">
        <v>39525</v>
      </c>
      <c r="AL256" s="159">
        <f t="shared" si="929"/>
        <v>3952500</v>
      </c>
      <c r="AM256" s="160" t="str">
        <f t="shared" si="930"/>
        <v>OK</v>
      </c>
      <c r="AN256" s="159">
        <v>39357</v>
      </c>
      <c r="AO256" s="159">
        <f t="shared" si="931"/>
        <v>3935700</v>
      </c>
      <c r="AP256" s="160" t="str">
        <f t="shared" si="932"/>
        <v>OK</v>
      </c>
      <c r="AQ256" s="159">
        <v>39592</v>
      </c>
      <c r="AR256" s="159">
        <f t="shared" si="933"/>
        <v>3959200</v>
      </c>
      <c r="AS256" s="160" t="str">
        <f t="shared" si="934"/>
        <v>OK</v>
      </c>
      <c r="AT256" s="159">
        <v>39577</v>
      </c>
      <c r="AU256" s="159">
        <f t="shared" si="935"/>
        <v>3957700</v>
      </c>
      <c r="AV256" s="160" t="str">
        <f t="shared" si="936"/>
        <v>OK</v>
      </c>
      <c r="AW256" s="159">
        <v>39100</v>
      </c>
      <c r="AX256" s="159">
        <f t="shared" si="937"/>
        <v>3910000</v>
      </c>
      <c r="AY256" s="160" t="str">
        <f t="shared" si="938"/>
        <v>OK</v>
      </c>
      <c r="AZ256" s="159">
        <v>39884</v>
      </c>
      <c r="BA256" s="159">
        <f t="shared" si="939"/>
        <v>3988400</v>
      </c>
      <c r="BB256" s="160" t="str">
        <f t="shared" si="940"/>
        <v>OK</v>
      </c>
    </row>
    <row r="257" spans="1:54" ht="90" x14ac:dyDescent="0.2">
      <c r="A257" s="155">
        <v>29.17</v>
      </c>
      <c r="B257" s="162" t="s">
        <v>399</v>
      </c>
      <c r="C257" s="157" t="s">
        <v>170</v>
      </c>
      <c r="D257" s="166">
        <v>106</v>
      </c>
      <c r="E257" s="159">
        <v>39884</v>
      </c>
      <c r="F257" s="159">
        <f t="shared" si="908"/>
        <v>4227704</v>
      </c>
      <c r="G257" s="159">
        <v>39565</v>
      </c>
      <c r="H257" s="159">
        <f t="shared" si="909"/>
        <v>4193890</v>
      </c>
      <c r="I257" s="160" t="str">
        <f t="shared" si="910"/>
        <v>OK</v>
      </c>
      <c r="J257" s="159">
        <v>39216</v>
      </c>
      <c r="K257" s="159">
        <f t="shared" si="911"/>
        <v>4156896</v>
      </c>
      <c r="L257" s="160" t="str">
        <f t="shared" si="912"/>
        <v>OK</v>
      </c>
      <c r="M257" s="159">
        <v>39884</v>
      </c>
      <c r="N257" s="159">
        <f t="shared" si="913"/>
        <v>4227704</v>
      </c>
      <c r="O257" s="160" t="str">
        <f t="shared" si="914"/>
        <v>OK</v>
      </c>
      <c r="P257" s="159">
        <v>39356</v>
      </c>
      <c r="Q257" s="159">
        <f t="shared" si="915"/>
        <v>4171736</v>
      </c>
      <c r="R257" s="160" t="str">
        <f t="shared" si="916"/>
        <v>OK</v>
      </c>
      <c r="S257" s="159">
        <v>39433</v>
      </c>
      <c r="T257" s="159">
        <f t="shared" si="917"/>
        <v>4179898</v>
      </c>
      <c r="U257" s="160" t="str">
        <f t="shared" si="918"/>
        <v>OK</v>
      </c>
      <c r="V257" s="159">
        <v>39549</v>
      </c>
      <c r="W257" s="159">
        <f t="shared" si="919"/>
        <v>4192194</v>
      </c>
      <c r="X257" s="160" t="str">
        <f t="shared" si="920"/>
        <v>OK</v>
      </c>
      <c r="Y257" s="159">
        <v>39884</v>
      </c>
      <c r="Z257" s="159">
        <f t="shared" si="921"/>
        <v>4227704</v>
      </c>
      <c r="AA257" s="160" t="str">
        <f t="shared" si="922"/>
        <v>OK</v>
      </c>
      <c r="AB257" s="159">
        <v>39482</v>
      </c>
      <c r="AC257" s="159">
        <f t="shared" si="923"/>
        <v>4185092</v>
      </c>
      <c r="AD257" s="160" t="str">
        <f t="shared" si="924"/>
        <v>OK</v>
      </c>
      <c r="AE257" s="159">
        <v>38488</v>
      </c>
      <c r="AF257" s="159">
        <f t="shared" si="925"/>
        <v>4079728</v>
      </c>
      <c r="AG257" s="160" t="str">
        <f t="shared" si="926"/>
        <v>OK</v>
      </c>
      <c r="AH257" s="159">
        <v>39441</v>
      </c>
      <c r="AI257" s="159">
        <f t="shared" si="927"/>
        <v>4180746</v>
      </c>
      <c r="AJ257" s="160" t="str">
        <f t="shared" si="928"/>
        <v>OK</v>
      </c>
      <c r="AK257" s="159">
        <v>39525</v>
      </c>
      <c r="AL257" s="159">
        <f t="shared" si="929"/>
        <v>4189650</v>
      </c>
      <c r="AM257" s="160" t="str">
        <f t="shared" si="930"/>
        <v>OK</v>
      </c>
      <c r="AN257" s="159">
        <v>39357</v>
      </c>
      <c r="AO257" s="159">
        <f t="shared" si="931"/>
        <v>4171842</v>
      </c>
      <c r="AP257" s="160" t="str">
        <f t="shared" si="932"/>
        <v>OK</v>
      </c>
      <c r="AQ257" s="159">
        <v>39592</v>
      </c>
      <c r="AR257" s="159">
        <f t="shared" si="933"/>
        <v>4196752</v>
      </c>
      <c r="AS257" s="160" t="str">
        <f t="shared" si="934"/>
        <v>OK</v>
      </c>
      <c r="AT257" s="159">
        <v>39577</v>
      </c>
      <c r="AU257" s="159">
        <f t="shared" si="935"/>
        <v>4195162</v>
      </c>
      <c r="AV257" s="160" t="str">
        <f t="shared" si="936"/>
        <v>OK</v>
      </c>
      <c r="AW257" s="159">
        <v>39100</v>
      </c>
      <c r="AX257" s="159">
        <f t="shared" si="937"/>
        <v>4144600</v>
      </c>
      <c r="AY257" s="160" t="str">
        <f t="shared" si="938"/>
        <v>OK</v>
      </c>
      <c r="AZ257" s="159">
        <v>39884</v>
      </c>
      <c r="BA257" s="159">
        <f t="shared" si="939"/>
        <v>4227704</v>
      </c>
      <c r="BB257" s="160" t="str">
        <f t="shared" si="940"/>
        <v>OK</v>
      </c>
    </row>
    <row r="258" spans="1:54" ht="90" x14ac:dyDescent="0.2">
      <c r="A258" s="155">
        <v>29.18</v>
      </c>
      <c r="B258" s="162" t="s">
        <v>400</v>
      </c>
      <c r="C258" s="157" t="s">
        <v>170</v>
      </c>
      <c r="D258" s="166">
        <v>110</v>
      </c>
      <c r="E258" s="159">
        <v>39884</v>
      </c>
      <c r="F258" s="159">
        <f t="shared" si="908"/>
        <v>4387240</v>
      </c>
      <c r="G258" s="159">
        <v>39565</v>
      </c>
      <c r="H258" s="159">
        <f t="shared" si="909"/>
        <v>4352150</v>
      </c>
      <c r="I258" s="160" t="str">
        <f t="shared" si="910"/>
        <v>OK</v>
      </c>
      <c r="J258" s="159">
        <v>39216</v>
      </c>
      <c r="K258" s="159">
        <f t="shared" si="911"/>
        <v>4313760</v>
      </c>
      <c r="L258" s="160" t="str">
        <f t="shared" si="912"/>
        <v>OK</v>
      </c>
      <c r="M258" s="159">
        <v>39884</v>
      </c>
      <c r="N258" s="159">
        <f t="shared" si="913"/>
        <v>4387240</v>
      </c>
      <c r="O258" s="160" t="str">
        <f t="shared" si="914"/>
        <v>OK</v>
      </c>
      <c r="P258" s="159">
        <v>39356</v>
      </c>
      <c r="Q258" s="159">
        <f t="shared" si="915"/>
        <v>4329160</v>
      </c>
      <c r="R258" s="160" t="str">
        <f t="shared" si="916"/>
        <v>OK</v>
      </c>
      <c r="S258" s="159">
        <v>39433</v>
      </c>
      <c r="T258" s="159">
        <f t="shared" si="917"/>
        <v>4337630</v>
      </c>
      <c r="U258" s="160" t="str">
        <f t="shared" si="918"/>
        <v>OK</v>
      </c>
      <c r="V258" s="159">
        <v>39549</v>
      </c>
      <c r="W258" s="159">
        <f t="shared" si="919"/>
        <v>4350390</v>
      </c>
      <c r="X258" s="160" t="str">
        <f t="shared" si="920"/>
        <v>OK</v>
      </c>
      <c r="Y258" s="159">
        <v>39884</v>
      </c>
      <c r="Z258" s="159">
        <f t="shared" si="921"/>
        <v>4387240</v>
      </c>
      <c r="AA258" s="160" t="str">
        <f t="shared" si="922"/>
        <v>OK</v>
      </c>
      <c r="AB258" s="159">
        <v>39482</v>
      </c>
      <c r="AC258" s="159">
        <f t="shared" si="923"/>
        <v>4343020</v>
      </c>
      <c r="AD258" s="160" t="str">
        <f t="shared" si="924"/>
        <v>OK</v>
      </c>
      <c r="AE258" s="159">
        <v>38488</v>
      </c>
      <c r="AF258" s="159">
        <f t="shared" si="925"/>
        <v>4233680</v>
      </c>
      <c r="AG258" s="160" t="str">
        <f t="shared" si="926"/>
        <v>OK</v>
      </c>
      <c r="AH258" s="159">
        <v>39441</v>
      </c>
      <c r="AI258" s="159">
        <f t="shared" si="927"/>
        <v>4338510</v>
      </c>
      <c r="AJ258" s="160" t="str">
        <f t="shared" si="928"/>
        <v>OK</v>
      </c>
      <c r="AK258" s="159">
        <v>39525</v>
      </c>
      <c r="AL258" s="159">
        <f t="shared" si="929"/>
        <v>4347750</v>
      </c>
      <c r="AM258" s="160" t="str">
        <f t="shared" si="930"/>
        <v>OK</v>
      </c>
      <c r="AN258" s="159">
        <v>39357</v>
      </c>
      <c r="AO258" s="159">
        <f t="shared" si="931"/>
        <v>4329270</v>
      </c>
      <c r="AP258" s="160" t="str">
        <f t="shared" si="932"/>
        <v>OK</v>
      </c>
      <c r="AQ258" s="159">
        <v>39592</v>
      </c>
      <c r="AR258" s="159">
        <f t="shared" si="933"/>
        <v>4355120</v>
      </c>
      <c r="AS258" s="160" t="str">
        <f t="shared" si="934"/>
        <v>OK</v>
      </c>
      <c r="AT258" s="159">
        <v>39577</v>
      </c>
      <c r="AU258" s="159">
        <f t="shared" si="935"/>
        <v>4353470</v>
      </c>
      <c r="AV258" s="160" t="str">
        <f t="shared" si="936"/>
        <v>OK</v>
      </c>
      <c r="AW258" s="159">
        <v>39100</v>
      </c>
      <c r="AX258" s="159">
        <f t="shared" si="937"/>
        <v>4301000</v>
      </c>
      <c r="AY258" s="160" t="str">
        <f t="shared" si="938"/>
        <v>OK</v>
      </c>
      <c r="AZ258" s="159">
        <v>39884</v>
      </c>
      <c r="BA258" s="159">
        <f t="shared" si="939"/>
        <v>4387240</v>
      </c>
      <c r="BB258" s="160" t="str">
        <f t="shared" si="940"/>
        <v>OK</v>
      </c>
    </row>
    <row r="259" spans="1:54" ht="75" x14ac:dyDescent="0.2">
      <c r="A259" s="155">
        <v>29.19</v>
      </c>
      <c r="B259" s="162" t="s">
        <v>401</v>
      </c>
      <c r="C259" s="157" t="s">
        <v>170</v>
      </c>
      <c r="D259" s="166">
        <v>20</v>
      </c>
      <c r="E259" s="159">
        <v>79565</v>
      </c>
      <c r="F259" s="159">
        <f t="shared" si="908"/>
        <v>1591300</v>
      </c>
      <c r="G259" s="159">
        <v>78928</v>
      </c>
      <c r="H259" s="159">
        <f t="shared" si="909"/>
        <v>1578560</v>
      </c>
      <c r="I259" s="160" t="str">
        <f t="shared" si="910"/>
        <v>OK</v>
      </c>
      <c r="J259" s="159">
        <v>78233</v>
      </c>
      <c r="K259" s="159">
        <f t="shared" si="911"/>
        <v>1564660</v>
      </c>
      <c r="L259" s="160" t="str">
        <f t="shared" si="912"/>
        <v>OK</v>
      </c>
      <c r="M259" s="159">
        <v>79565</v>
      </c>
      <c r="N259" s="159">
        <f t="shared" si="913"/>
        <v>1591300</v>
      </c>
      <c r="O259" s="160" t="str">
        <f t="shared" si="914"/>
        <v>OK</v>
      </c>
      <c r="P259" s="159">
        <v>78511</v>
      </c>
      <c r="Q259" s="159">
        <f t="shared" si="915"/>
        <v>1570220</v>
      </c>
      <c r="R259" s="160" t="str">
        <f t="shared" si="916"/>
        <v>OK</v>
      </c>
      <c r="S259" s="159">
        <v>78666</v>
      </c>
      <c r="T259" s="159">
        <f t="shared" si="917"/>
        <v>1573320</v>
      </c>
      <c r="U259" s="160" t="str">
        <f t="shared" si="918"/>
        <v>OK</v>
      </c>
      <c r="V259" s="159">
        <v>78897</v>
      </c>
      <c r="W259" s="159">
        <f t="shared" si="919"/>
        <v>1577940</v>
      </c>
      <c r="X259" s="160" t="str">
        <f t="shared" si="920"/>
        <v>OK</v>
      </c>
      <c r="Y259" s="159">
        <v>79565</v>
      </c>
      <c r="Z259" s="159">
        <f t="shared" si="921"/>
        <v>1591300</v>
      </c>
      <c r="AA259" s="160" t="str">
        <f t="shared" si="922"/>
        <v>OK</v>
      </c>
      <c r="AB259" s="159">
        <v>78762</v>
      </c>
      <c r="AC259" s="159">
        <f t="shared" si="923"/>
        <v>1575240</v>
      </c>
      <c r="AD259" s="160" t="str">
        <f t="shared" si="924"/>
        <v>OK</v>
      </c>
      <c r="AE259" s="159">
        <v>76780</v>
      </c>
      <c r="AF259" s="159">
        <f t="shared" si="925"/>
        <v>1535600</v>
      </c>
      <c r="AG259" s="160" t="str">
        <f t="shared" si="926"/>
        <v>OK</v>
      </c>
      <c r="AH259" s="159">
        <v>78682</v>
      </c>
      <c r="AI259" s="159">
        <f t="shared" si="927"/>
        <v>1573640</v>
      </c>
      <c r="AJ259" s="160" t="str">
        <f t="shared" si="928"/>
        <v>OK</v>
      </c>
      <c r="AK259" s="159">
        <v>78849</v>
      </c>
      <c r="AL259" s="159">
        <f t="shared" si="929"/>
        <v>1576980</v>
      </c>
      <c r="AM259" s="160" t="str">
        <f t="shared" si="930"/>
        <v>OK</v>
      </c>
      <c r="AN259" s="159">
        <v>78514</v>
      </c>
      <c r="AO259" s="159">
        <f t="shared" si="931"/>
        <v>1570280</v>
      </c>
      <c r="AP259" s="160" t="str">
        <f t="shared" si="932"/>
        <v>OK</v>
      </c>
      <c r="AQ259" s="159">
        <v>78983</v>
      </c>
      <c r="AR259" s="159">
        <f t="shared" si="933"/>
        <v>1579660</v>
      </c>
      <c r="AS259" s="160" t="str">
        <f t="shared" si="934"/>
        <v>OK</v>
      </c>
      <c r="AT259" s="159">
        <v>78952</v>
      </c>
      <c r="AU259" s="159">
        <f t="shared" si="935"/>
        <v>1579040</v>
      </c>
      <c r="AV259" s="160" t="str">
        <f t="shared" si="936"/>
        <v>OK</v>
      </c>
      <c r="AW259" s="159">
        <v>78000</v>
      </c>
      <c r="AX259" s="159">
        <f t="shared" si="937"/>
        <v>1560000</v>
      </c>
      <c r="AY259" s="160" t="str">
        <f t="shared" si="938"/>
        <v>OK</v>
      </c>
      <c r="AZ259" s="159">
        <v>79565</v>
      </c>
      <c r="BA259" s="159">
        <f t="shared" si="939"/>
        <v>1591300</v>
      </c>
      <c r="BB259" s="160" t="str">
        <f t="shared" si="940"/>
        <v>OK</v>
      </c>
    </row>
    <row r="260" spans="1:54" ht="75" x14ac:dyDescent="0.2">
      <c r="A260" s="175" t="s">
        <v>402</v>
      </c>
      <c r="B260" s="162" t="s">
        <v>403</v>
      </c>
      <c r="C260" s="157" t="s">
        <v>170</v>
      </c>
      <c r="D260" s="166">
        <v>140</v>
      </c>
      <c r="E260" s="159">
        <v>78930.5</v>
      </c>
      <c r="F260" s="159">
        <f t="shared" si="908"/>
        <v>11050270</v>
      </c>
      <c r="G260" s="159">
        <v>78299</v>
      </c>
      <c r="H260" s="159">
        <f t="shared" si="909"/>
        <v>10961860</v>
      </c>
      <c r="I260" s="160" t="str">
        <f t="shared" si="910"/>
        <v>OK</v>
      </c>
      <c r="J260" s="159">
        <v>77609</v>
      </c>
      <c r="K260" s="159">
        <f t="shared" si="911"/>
        <v>10865260</v>
      </c>
      <c r="L260" s="160" t="str">
        <f t="shared" si="912"/>
        <v>OK</v>
      </c>
      <c r="M260" s="159">
        <v>78923</v>
      </c>
      <c r="N260" s="159">
        <f t="shared" si="913"/>
        <v>11049220</v>
      </c>
      <c r="O260" s="160" t="str">
        <f t="shared" si="914"/>
        <v>OK</v>
      </c>
      <c r="P260" s="159">
        <v>77885</v>
      </c>
      <c r="Q260" s="159">
        <f t="shared" si="915"/>
        <v>10903900</v>
      </c>
      <c r="R260" s="160" t="str">
        <f t="shared" si="916"/>
        <v>OK</v>
      </c>
      <c r="S260" s="159">
        <v>78039</v>
      </c>
      <c r="T260" s="159">
        <f t="shared" si="917"/>
        <v>10925460</v>
      </c>
      <c r="U260" s="160" t="str">
        <f t="shared" si="918"/>
        <v>OK</v>
      </c>
      <c r="V260" s="159">
        <v>78267</v>
      </c>
      <c r="W260" s="159">
        <f t="shared" si="919"/>
        <v>10957380</v>
      </c>
      <c r="X260" s="160" t="str">
        <f t="shared" si="920"/>
        <v>OK</v>
      </c>
      <c r="Y260" s="159">
        <v>78930.5</v>
      </c>
      <c r="Z260" s="159">
        <f t="shared" si="921"/>
        <v>11050270</v>
      </c>
      <c r="AA260" s="160" t="str">
        <f t="shared" si="922"/>
        <v>OK</v>
      </c>
      <c r="AB260" s="159">
        <v>78134</v>
      </c>
      <c r="AC260" s="159">
        <f t="shared" si="923"/>
        <v>10938760</v>
      </c>
      <c r="AD260" s="160" t="str">
        <f t="shared" si="924"/>
        <v>OK</v>
      </c>
      <c r="AE260" s="159">
        <v>76168</v>
      </c>
      <c r="AF260" s="159">
        <f t="shared" si="925"/>
        <v>10663520</v>
      </c>
      <c r="AG260" s="160" t="str">
        <f t="shared" si="926"/>
        <v>OK</v>
      </c>
      <c r="AH260" s="159">
        <v>78054</v>
      </c>
      <c r="AI260" s="159">
        <f t="shared" si="927"/>
        <v>10927560</v>
      </c>
      <c r="AJ260" s="160" t="str">
        <f t="shared" si="928"/>
        <v>OK</v>
      </c>
      <c r="AK260" s="159">
        <v>78220</v>
      </c>
      <c r="AL260" s="159">
        <f t="shared" si="929"/>
        <v>10950800</v>
      </c>
      <c r="AM260" s="160" t="str">
        <f t="shared" si="930"/>
        <v>OK</v>
      </c>
      <c r="AN260" s="159">
        <v>77888</v>
      </c>
      <c r="AO260" s="159">
        <f t="shared" si="931"/>
        <v>10904320</v>
      </c>
      <c r="AP260" s="160" t="str">
        <f t="shared" si="932"/>
        <v>OK</v>
      </c>
      <c r="AQ260" s="159">
        <v>78353</v>
      </c>
      <c r="AR260" s="159">
        <f t="shared" si="933"/>
        <v>10969420</v>
      </c>
      <c r="AS260" s="160" t="str">
        <f t="shared" si="934"/>
        <v>OK</v>
      </c>
      <c r="AT260" s="159">
        <v>78323</v>
      </c>
      <c r="AU260" s="159">
        <f t="shared" si="935"/>
        <v>10965220</v>
      </c>
      <c r="AV260" s="160" t="str">
        <f t="shared" si="936"/>
        <v>OK</v>
      </c>
      <c r="AW260" s="159">
        <v>77500</v>
      </c>
      <c r="AX260" s="159">
        <f t="shared" si="937"/>
        <v>10850000</v>
      </c>
      <c r="AY260" s="160" t="str">
        <f t="shared" si="938"/>
        <v>OK</v>
      </c>
      <c r="AZ260" s="159">
        <v>78930.5</v>
      </c>
      <c r="BA260" s="159">
        <f t="shared" si="939"/>
        <v>11050270</v>
      </c>
      <c r="BB260" s="160" t="str">
        <f t="shared" si="940"/>
        <v>OK</v>
      </c>
    </row>
    <row r="261" spans="1:54" ht="90" x14ac:dyDescent="0.2">
      <c r="A261" s="155">
        <v>29.21</v>
      </c>
      <c r="B261" s="162" t="s">
        <v>404</v>
      </c>
      <c r="C261" s="157" t="s">
        <v>170</v>
      </c>
      <c r="D261" s="166">
        <v>146</v>
      </c>
      <c r="E261" s="159">
        <v>78930.5</v>
      </c>
      <c r="F261" s="159">
        <f t="shared" si="908"/>
        <v>11523853</v>
      </c>
      <c r="G261" s="159">
        <v>78299</v>
      </c>
      <c r="H261" s="159">
        <f t="shared" si="909"/>
        <v>11431654</v>
      </c>
      <c r="I261" s="160" t="str">
        <f t="shared" si="910"/>
        <v>OK</v>
      </c>
      <c r="J261" s="159">
        <v>77609</v>
      </c>
      <c r="K261" s="159">
        <f t="shared" si="911"/>
        <v>11330914</v>
      </c>
      <c r="L261" s="160" t="str">
        <f t="shared" si="912"/>
        <v>OK</v>
      </c>
      <c r="M261" s="159">
        <v>78923</v>
      </c>
      <c r="N261" s="159">
        <f t="shared" si="913"/>
        <v>11522758</v>
      </c>
      <c r="O261" s="160" t="str">
        <f t="shared" si="914"/>
        <v>OK</v>
      </c>
      <c r="P261" s="159">
        <v>77885</v>
      </c>
      <c r="Q261" s="159">
        <f t="shared" si="915"/>
        <v>11371210</v>
      </c>
      <c r="R261" s="160" t="str">
        <f t="shared" si="916"/>
        <v>OK</v>
      </c>
      <c r="S261" s="159">
        <v>78039</v>
      </c>
      <c r="T261" s="159">
        <f t="shared" si="917"/>
        <v>11393694</v>
      </c>
      <c r="U261" s="160" t="str">
        <f t="shared" si="918"/>
        <v>OK</v>
      </c>
      <c r="V261" s="159">
        <v>78267</v>
      </c>
      <c r="W261" s="159">
        <f t="shared" si="919"/>
        <v>11426982</v>
      </c>
      <c r="X261" s="160" t="str">
        <f t="shared" si="920"/>
        <v>OK</v>
      </c>
      <c r="Y261" s="159">
        <v>78930.5</v>
      </c>
      <c r="Z261" s="159">
        <f t="shared" si="921"/>
        <v>11523853</v>
      </c>
      <c r="AA261" s="160" t="str">
        <f t="shared" si="922"/>
        <v>OK</v>
      </c>
      <c r="AB261" s="159">
        <v>78134</v>
      </c>
      <c r="AC261" s="159">
        <f t="shared" si="923"/>
        <v>11407564</v>
      </c>
      <c r="AD261" s="160" t="str">
        <f t="shared" si="924"/>
        <v>OK</v>
      </c>
      <c r="AE261" s="159">
        <v>76168</v>
      </c>
      <c r="AF261" s="159">
        <f t="shared" si="925"/>
        <v>11120528</v>
      </c>
      <c r="AG261" s="160" t="str">
        <f t="shared" si="926"/>
        <v>OK</v>
      </c>
      <c r="AH261" s="159">
        <v>78054</v>
      </c>
      <c r="AI261" s="159">
        <f t="shared" si="927"/>
        <v>11395884</v>
      </c>
      <c r="AJ261" s="160" t="str">
        <f t="shared" si="928"/>
        <v>OK</v>
      </c>
      <c r="AK261" s="159">
        <v>78220</v>
      </c>
      <c r="AL261" s="159">
        <f t="shared" si="929"/>
        <v>11420120</v>
      </c>
      <c r="AM261" s="160" t="str">
        <f t="shared" si="930"/>
        <v>OK</v>
      </c>
      <c r="AN261" s="159">
        <v>77888</v>
      </c>
      <c r="AO261" s="159">
        <f t="shared" si="931"/>
        <v>11371648</v>
      </c>
      <c r="AP261" s="160" t="str">
        <f t="shared" si="932"/>
        <v>OK</v>
      </c>
      <c r="AQ261" s="159">
        <v>78353</v>
      </c>
      <c r="AR261" s="159">
        <f t="shared" si="933"/>
        <v>11439538</v>
      </c>
      <c r="AS261" s="160" t="str">
        <f t="shared" si="934"/>
        <v>OK</v>
      </c>
      <c r="AT261" s="159">
        <v>78323</v>
      </c>
      <c r="AU261" s="159">
        <f t="shared" si="935"/>
        <v>11435158</v>
      </c>
      <c r="AV261" s="160" t="str">
        <f t="shared" si="936"/>
        <v>OK</v>
      </c>
      <c r="AW261" s="159">
        <v>77500</v>
      </c>
      <c r="AX261" s="159">
        <f t="shared" si="937"/>
        <v>11315000</v>
      </c>
      <c r="AY261" s="160" t="str">
        <f t="shared" si="938"/>
        <v>OK</v>
      </c>
      <c r="AZ261" s="159">
        <v>78930.5</v>
      </c>
      <c r="BA261" s="159">
        <f t="shared" si="939"/>
        <v>11523853</v>
      </c>
      <c r="BB261" s="160" t="str">
        <f t="shared" si="940"/>
        <v>OK</v>
      </c>
    </row>
    <row r="262" spans="1:54" ht="90" x14ac:dyDescent="0.2">
      <c r="A262" s="155">
        <v>29.22</v>
      </c>
      <c r="B262" s="162" t="s">
        <v>405</v>
      </c>
      <c r="C262" s="157" t="s">
        <v>170</v>
      </c>
      <c r="D262" s="166">
        <v>150</v>
      </c>
      <c r="E262" s="159">
        <v>78930.5</v>
      </c>
      <c r="F262" s="159">
        <f t="shared" si="908"/>
        <v>11839575</v>
      </c>
      <c r="G262" s="159">
        <v>78299</v>
      </c>
      <c r="H262" s="159">
        <f t="shared" si="909"/>
        <v>11744850</v>
      </c>
      <c r="I262" s="160" t="str">
        <f t="shared" si="910"/>
        <v>OK</v>
      </c>
      <c r="J262" s="159">
        <v>77609</v>
      </c>
      <c r="K262" s="159">
        <f t="shared" si="911"/>
        <v>11641350</v>
      </c>
      <c r="L262" s="160" t="str">
        <f t="shared" si="912"/>
        <v>OK</v>
      </c>
      <c r="M262" s="159">
        <v>78923</v>
      </c>
      <c r="N262" s="159">
        <f t="shared" si="913"/>
        <v>11838450</v>
      </c>
      <c r="O262" s="160" t="str">
        <f t="shared" si="914"/>
        <v>OK</v>
      </c>
      <c r="P262" s="159">
        <v>77885</v>
      </c>
      <c r="Q262" s="159">
        <f t="shared" si="915"/>
        <v>11682750</v>
      </c>
      <c r="R262" s="160" t="str">
        <f t="shared" si="916"/>
        <v>OK</v>
      </c>
      <c r="S262" s="159">
        <v>78039</v>
      </c>
      <c r="T262" s="159">
        <f t="shared" si="917"/>
        <v>11705850</v>
      </c>
      <c r="U262" s="160" t="str">
        <f t="shared" si="918"/>
        <v>OK</v>
      </c>
      <c r="V262" s="159">
        <v>78267</v>
      </c>
      <c r="W262" s="159">
        <f t="shared" si="919"/>
        <v>11740050</v>
      </c>
      <c r="X262" s="160" t="str">
        <f t="shared" si="920"/>
        <v>OK</v>
      </c>
      <c r="Y262" s="159">
        <v>78930.5</v>
      </c>
      <c r="Z262" s="159">
        <f t="shared" si="921"/>
        <v>11839575</v>
      </c>
      <c r="AA262" s="160" t="str">
        <f t="shared" si="922"/>
        <v>OK</v>
      </c>
      <c r="AB262" s="159">
        <v>78134</v>
      </c>
      <c r="AC262" s="159">
        <f t="shared" si="923"/>
        <v>11720100</v>
      </c>
      <c r="AD262" s="160" t="str">
        <f t="shared" si="924"/>
        <v>OK</v>
      </c>
      <c r="AE262" s="159">
        <v>76168</v>
      </c>
      <c r="AF262" s="159">
        <f t="shared" si="925"/>
        <v>11425200</v>
      </c>
      <c r="AG262" s="160" t="str">
        <f t="shared" si="926"/>
        <v>OK</v>
      </c>
      <c r="AH262" s="159">
        <v>78054</v>
      </c>
      <c r="AI262" s="159">
        <f t="shared" si="927"/>
        <v>11708100</v>
      </c>
      <c r="AJ262" s="160" t="str">
        <f t="shared" si="928"/>
        <v>OK</v>
      </c>
      <c r="AK262" s="159">
        <v>78220</v>
      </c>
      <c r="AL262" s="159">
        <f t="shared" si="929"/>
        <v>11733000</v>
      </c>
      <c r="AM262" s="160" t="str">
        <f t="shared" si="930"/>
        <v>OK</v>
      </c>
      <c r="AN262" s="159">
        <v>77888</v>
      </c>
      <c r="AO262" s="159">
        <f t="shared" si="931"/>
        <v>11683200</v>
      </c>
      <c r="AP262" s="160" t="str">
        <f t="shared" si="932"/>
        <v>OK</v>
      </c>
      <c r="AQ262" s="159">
        <v>78353</v>
      </c>
      <c r="AR262" s="159">
        <f t="shared" si="933"/>
        <v>11752950</v>
      </c>
      <c r="AS262" s="160" t="str">
        <f t="shared" si="934"/>
        <v>OK</v>
      </c>
      <c r="AT262" s="159">
        <v>78323</v>
      </c>
      <c r="AU262" s="159">
        <f t="shared" si="935"/>
        <v>11748450</v>
      </c>
      <c r="AV262" s="160" t="str">
        <f t="shared" si="936"/>
        <v>OK</v>
      </c>
      <c r="AW262" s="159">
        <v>77500</v>
      </c>
      <c r="AX262" s="159">
        <f t="shared" si="937"/>
        <v>11625000</v>
      </c>
      <c r="AY262" s="160" t="str">
        <f t="shared" si="938"/>
        <v>OK</v>
      </c>
      <c r="AZ262" s="159">
        <v>78930.5</v>
      </c>
      <c r="BA262" s="159">
        <f t="shared" si="939"/>
        <v>11839575</v>
      </c>
      <c r="BB262" s="160" t="str">
        <f t="shared" si="940"/>
        <v>OK</v>
      </c>
    </row>
    <row r="263" spans="1:54" ht="75" x14ac:dyDescent="0.2">
      <c r="A263" s="155">
        <v>29.23</v>
      </c>
      <c r="B263" s="162" t="s">
        <v>406</v>
      </c>
      <c r="C263" s="157" t="s">
        <v>170</v>
      </c>
      <c r="D263" s="166">
        <v>140</v>
      </c>
      <c r="E263" s="159">
        <v>39884</v>
      </c>
      <c r="F263" s="159">
        <f t="shared" si="908"/>
        <v>5583760</v>
      </c>
      <c r="G263" s="159">
        <v>39565</v>
      </c>
      <c r="H263" s="159">
        <f t="shared" si="909"/>
        <v>5539100</v>
      </c>
      <c r="I263" s="160" t="str">
        <f t="shared" si="910"/>
        <v>OK</v>
      </c>
      <c r="J263" s="159">
        <v>39216</v>
      </c>
      <c r="K263" s="159">
        <f t="shared" si="911"/>
        <v>5490240</v>
      </c>
      <c r="L263" s="160" t="str">
        <f t="shared" si="912"/>
        <v>OK</v>
      </c>
      <c r="M263" s="159">
        <v>39884</v>
      </c>
      <c r="N263" s="159">
        <f t="shared" si="913"/>
        <v>5583760</v>
      </c>
      <c r="O263" s="160" t="str">
        <f t="shared" si="914"/>
        <v>OK</v>
      </c>
      <c r="P263" s="159">
        <v>39356</v>
      </c>
      <c r="Q263" s="159">
        <f t="shared" si="915"/>
        <v>5509840</v>
      </c>
      <c r="R263" s="160" t="str">
        <f t="shared" si="916"/>
        <v>OK</v>
      </c>
      <c r="S263" s="159">
        <v>39433</v>
      </c>
      <c r="T263" s="159">
        <f t="shared" si="917"/>
        <v>5520620</v>
      </c>
      <c r="U263" s="160" t="str">
        <f t="shared" si="918"/>
        <v>OK</v>
      </c>
      <c r="V263" s="159">
        <v>39549</v>
      </c>
      <c r="W263" s="159">
        <f t="shared" si="919"/>
        <v>5536860</v>
      </c>
      <c r="X263" s="160" t="str">
        <f t="shared" si="920"/>
        <v>OK</v>
      </c>
      <c r="Y263" s="159">
        <v>39884</v>
      </c>
      <c r="Z263" s="159">
        <f t="shared" si="921"/>
        <v>5583760</v>
      </c>
      <c r="AA263" s="160" t="str">
        <f t="shared" si="922"/>
        <v>OK</v>
      </c>
      <c r="AB263" s="159">
        <v>39482</v>
      </c>
      <c r="AC263" s="159">
        <f t="shared" si="923"/>
        <v>5527480</v>
      </c>
      <c r="AD263" s="160" t="str">
        <f t="shared" si="924"/>
        <v>OK</v>
      </c>
      <c r="AE263" s="159">
        <v>38488</v>
      </c>
      <c r="AF263" s="159">
        <f t="shared" si="925"/>
        <v>5388320</v>
      </c>
      <c r="AG263" s="160" t="str">
        <f t="shared" si="926"/>
        <v>OK</v>
      </c>
      <c r="AH263" s="159">
        <v>39441</v>
      </c>
      <c r="AI263" s="159">
        <f t="shared" si="927"/>
        <v>5521740</v>
      </c>
      <c r="AJ263" s="160" t="str">
        <f t="shared" si="928"/>
        <v>OK</v>
      </c>
      <c r="AK263" s="159">
        <v>39525</v>
      </c>
      <c r="AL263" s="159">
        <f t="shared" si="929"/>
        <v>5533500</v>
      </c>
      <c r="AM263" s="160" t="str">
        <f t="shared" si="930"/>
        <v>OK</v>
      </c>
      <c r="AN263" s="159">
        <v>39357</v>
      </c>
      <c r="AO263" s="159">
        <f t="shared" si="931"/>
        <v>5509980</v>
      </c>
      <c r="AP263" s="160" t="str">
        <f t="shared" si="932"/>
        <v>OK</v>
      </c>
      <c r="AQ263" s="159">
        <v>39592</v>
      </c>
      <c r="AR263" s="159">
        <f t="shared" si="933"/>
        <v>5542880</v>
      </c>
      <c r="AS263" s="160" t="str">
        <f t="shared" si="934"/>
        <v>OK</v>
      </c>
      <c r="AT263" s="159">
        <v>39577</v>
      </c>
      <c r="AU263" s="159">
        <f t="shared" si="935"/>
        <v>5540780</v>
      </c>
      <c r="AV263" s="160" t="str">
        <f t="shared" si="936"/>
        <v>OK</v>
      </c>
      <c r="AW263" s="159">
        <v>39100</v>
      </c>
      <c r="AX263" s="159">
        <f t="shared" si="937"/>
        <v>5474000</v>
      </c>
      <c r="AY263" s="160" t="str">
        <f t="shared" si="938"/>
        <v>OK</v>
      </c>
      <c r="AZ263" s="159">
        <v>39884</v>
      </c>
      <c r="BA263" s="159">
        <f t="shared" si="939"/>
        <v>5583760</v>
      </c>
      <c r="BB263" s="160" t="str">
        <f t="shared" si="940"/>
        <v>OK</v>
      </c>
    </row>
    <row r="264" spans="1:54" ht="90" x14ac:dyDescent="0.2">
      <c r="A264" s="155">
        <v>29.24</v>
      </c>
      <c r="B264" s="162" t="s">
        <v>407</v>
      </c>
      <c r="C264" s="157" t="s">
        <v>170</v>
      </c>
      <c r="D264" s="166">
        <v>146</v>
      </c>
      <c r="E264" s="159">
        <v>39884</v>
      </c>
      <c r="F264" s="159">
        <f t="shared" si="908"/>
        <v>5823064</v>
      </c>
      <c r="G264" s="159">
        <v>39565</v>
      </c>
      <c r="H264" s="159">
        <f t="shared" si="909"/>
        <v>5776490</v>
      </c>
      <c r="I264" s="160" t="str">
        <f t="shared" si="910"/>
        <v>OK</v>
      </c>
      <c r="J264" s="159">
        <v>39216</v>
      </c>
      <c r="K264" s="159">
        <f t="shared" si="911"/>
        <v>5725536</v>
      </c>
      <c r="L264" s="160" t="str">
        <f t="shared" si="912"/>
        <v>OK</v>
      </c>
      <c r="M264" s="159">
        <v>39884</v>
      </c>
      <c r="N264" s="159">
        <f t="shared" si="913"/>
        <v>5823064</v>
      </c>
      <c r="O264" s="160" t="str">
        <f t="shared" si="914"/>
        <v>OK</v>
      </c>
      <c r="P264" s="159">
        <v>39356</v>
      </c>
      <c r="Q264" s="159">
        <f t="shared" si="915"/>
        <v>5745976</v>
      </c>
      <c r="R264" s="160" t="str">
        <f t="shared" si="916"/>
        <v>OK</v>
      </c>
      <c r="S264" s="159">
        <v>39433</v>
      </c>
      <c r="T264" s="159">
        <f t="shared" si="917"/>
        <v>5757218</v>
      </c>
      <c r="U264" s="160" t="str">
        <f t="shared" si="918"/>
        <v>OK</v>
      </c>
      <c r="V264" s="159">
        <v>39549</v>
      </c>
      <c r="W264" s="159">
        <f t="shared" si="919"/>
        <v>5774154</v>
      </c>
      <c r="X264" s="160" t="str">
        <f t="shared" si="920"/>
        <v>OK</v>
      </c>
      <c r="Y264" s="159">
        <v>39884</v>
      </c>
      <c r="Z264" s="159">
        <f t="shared" si="921"/>
        <v>5823064</v>
      </c>
      <c r="AA264" s="160" t="str">
        <f t="shared" si="922"/>
        <v>OK</v>
      </c>
      <c r="AB264" s="159">
        <v>39482</v>
      </c>
      <c r="AC264" s="159">
        <f t="shared" si="923"/>
        <v>5764372</v>
      </c>
      <c r="AD264" s="160" t="str">
        <f t="shared" si="924"/>
        <v>OK</v>
      </c>
      <c r="AE264" s="159">
        <v>38488</v>
      </c>
      <c r="AF264" s="159">
        <f t="shared" si="925"/>
        <v>5619248</v>
      </c>
      <c r="AG264" s="160" t="str">
        <f t="shared" si="926"/>
        <v>OK</v>
      </c>
      <c r="AH264" s="159">
        <v>39441</v>
      </c>
      <c r="AI264" s="159">
        <f t="shared" si="927"/>
        <v>5758386</v>
      </c>
      <c r="AJ264" s="160" t="str">
        <f t="shared" si="928"/>
        <v>OK</v>
      </c>
      <c r="AK264" s="159">
        <v>39525</v>
      </c>
      <c r="AL264" s="159">
        <f t="shared" si="929"/>
        <v>5770650</v>
      </c>
      <c r="AM264" s="160" t="str">
        <f t="shared" si="930"/>
        <v>OK</v>
      </c>
      <c r="AN264" s="159">
        <v>39357</v>
      </c>
      <c r="AO264" s="159">
        <f t="shared" si="931"/>
        <v>5746122</v>
      </c>
      <c r="AP264" s="160" t="str">
        <f t="shared" si="932"/>
        <v>OK</v>
      </c>
      <c r="AQ264" s="159">
        <v>39592</v>
      </c>
      <c r="AR264" s="159">
        <f t="shared" si="933"/>
        <v>5780432</v>
      </c>
      <c r="AS264" s="160" t="str">
        <f t="shared" si="934"/>
        <v>OK</v>
      </c>
      <c r="AT264" s="159">
        <v>39577</v>
      </c>
      <c r="AU264" s="159">
        <f t="shared" si="935"/>
        <v>5778242</v>
      </c>
      <c r="AV264" s="160" t="str">
        <f t="shared" si="936"/>
        <v>OK</v>
      </c>
      <c r="AW264" s="159">
        <v>39100</v>
      </c>
      <c r="AX264" s="159">
        <f t="shared" si="937"/>
        <v>5708600</v>
      </c>
      <c r="AY264" s="160" t="str">
        <f t="shared" si="938"/>
        <v>OK</v>
      </c>
      <c r="AZ264" s="159">
        <v>39884</v>
      </c>
      <c r="BA264" s="159">
        <f t="shared" si="939"/>
        <v>5823064</v>
      </c>
      <c r="BB264" s="160" t="str">
        <f t="shared" si="940"/>
        <v>OK</v>
      </c>
    </row>
    <row r="265" spans="1:54" ht="90" x14ac:dyDescent="0.2">
      <c r="A265" s="155">
        <v>29.25</v>
      </c>
      <c r="B265" s="162" t="s">
        <v>408</v>
      </c>
      <c r="C265" s="157" t="s">
        <v>170</v>
      </c>
      <c r="D265" s="166">
        <v>150</v>
      </c>
      <c r="E265" s="159">
        <v>39884</v>
      </c>
      <c r="F265" s="159">
        <f t="shared" si="908"/>
        <v>5982600</v>
      </c>
      <c r="G265" s="159">
        <v>39565</v>
      </c>
      <c r="H265" s="159">
        <f t="shared" si="909"/>
        <v>5934750</v>
      </c>
      <c r="I265" s="160" t="str">
        <f t="shared" si="910"/>
        <v>OK</v>
      </c>
      <c r="J265" s="159">
        <v>39216</v>
      </c>
      <c r="K265" s="159">
        <f t="shared" si="911"/>
        <v>5882400</v>
      </c>
      <c r="L265" s="160" t="str">
        <f t="shared" si="912"/>
        <v>OK</v>
      </c>
      <c r="M265" s="159">
        <v>39884</v>
      </c>
      <c r="N265" s="159">
        <f t="shared" si="913"/>
        <v>5982600</v>
      </c>
      <c r="O265" s="160" t="str">
        <f t="shared" si="914"/>
        <v>OK</v>
      </c>
      <c r="P265" s="159">
        <v>39356</v>
      </c>
      <c r="Q265" s="159">
        <f t="shared" si="915"/>
        <v>5903400</v>
      </c>
      <c r="R265" s="160" t="str">
        <f t="shared" si="916"/>
        <v>OK</v>
      </c>
      <c r="S265" s="159">
        <v>39433</v>
      </c>
      <c r="T265" s="159">
        <f t="shared" si="917"/>
        <v>5914950</v>
      </c>
      <c r="U265" s="160" t="str">
        <f t="shared" si="918"/>
        <v>OK</v>
      </c>
      <c r="V265" s="159">
        <v>39549</v>
      </c>
      <c r="W265" s="159">
        <f t="shared" si="919"/>
        <v>5932350</v>
      </c>
      <c r="X265" s="160" t="str">
        <f t="shared" si="920"/>
        <v>OK</v>
      </c>
      <c r="Y265" s="159">
        <v>39884</v>
      </c>
      <c r="Z265" s="159">
        <f t="shared" si="921"/>
        <v>5982600</v>
      </c>
      <c r="AA265" s="160" t="str">
        <f t="shared" si="922"/>
        <v>OK</v>
      </c>
      <c r="AB265" s="159">
        <v>39482</v>
      </c>
      <c r="AC265" s="159">
        <f t="shared" si="923"/>
        <v>5922300</v>
      </c>
      <c r="AD265" s="160" t="str">
        <f t="shared" si="924"/>
        <v>OK</v>
      </c>
      <c r="AE265" s="159">
        <v>38488</v>
      </c>
      <c r="AF265" s="159">
        <f t="shared" si="925"/>
        <v>5773200</v>
      </c>
      <c r="AG265" s="160" t="str">
        <f t="shared" si="926"/>
        <v>OK</v>
      </c>
      <c r="AH265" s="159">
        <v>39441</v>
      </c>
      <c r="AI265" s="159">
        <f t="shared" si="927"/>
        <v>5916150</v>
      </c>
      <c r="AJ265" s="160" t="str">
        <f t="shared" si="928"/>
        <v>OK</v>
      </c>
      <c r="AK265" s="159">
        <v>39525</v>
      </c>
      <c r="AL265" s="159">
        <f t="shared" si="929"/>
        <v>5928750</v>
      </c>
      <c r="AM265" s="160" t="str">
        <f t="shared" si="930"/>
        <v>OK</v>
      </c>
      <c r="AN265" s="159">
        <v>39357</v>
      </c>
      <c r="AO265" s="159">
        <f t="shared" si="931"/>
        <v>5903550</v>
      </c>
      <c r="AP265" s="160" t="str">
        <f t="shared" si="932"/>
        <v>OK</v>
      </c>
      <c r="AQ265" s="159">
        <v>39592</v>
      </c>
      <c r="AR265" s="159">
        <f t="shared" si="933"/>
        <v>5938800</v>
      </c>
      <c r="AS265" s="160" t="str">
        <f t="shared" si="934"/>
        <v>OK</v>
      </c>
      <c r="AT265" s="159">
        <v>39577</v>
      </c>
      <c r="AU265" s="159">
        <f t="shared" si="935"/>
        <v>5936550</v>
      </c>
      <c r="AV265" s="160" t="str">
        <f t="shared" si="936"/>
        <v>OK</v>
      </c>
      <c r="AW265" s="159">
        <v>39100</v>
      </c>
      <c r="AX265" s="159">
        <f t="shared" si="937"/>
        <v>5865000</v>
      </c>
      <c r="AY265" s="160" t="str">
        <f t="shared" si="938"/>
        <v>OK</v>
      </c>
      <c r="AZ265" s="159">
        <v>39884</v>
      </c>
      <c r="BA265" s="159">
        <f t="shared" si="939"/>
        <v>5982600</v>
      </c>
      <c r="BB265" s="160" t="str">
        <f t="shared" si="940"/>
        <v>OK</v>
      </c>
    </row>
    <row r="266" spans="1:54" ht="75" x14ac:dyDescent="0.2">
      <c r="A266" s="155">
        <v>29.26</v>
      </c>
      <c r="B266" s="162" t="s">
        <v>409</v>
      </c>
      <c r="C266" s="157" t="s">
        <v>170</v>
      </c>
      <c r="D266" s="166">
        <v>20</v>
      </c>
      <c r="E266" s="159">
        <v>219530</v>
      </c>
      <c r="F266" s="159">
        <f t="shared" si="908"/>
        <v>4390600</v>
      </c>
      <c r="G266" s="159">
        <v>217774</v>
      </c>
      <c r="H266" s="159">
        <f t="shared" si="909"/>
        <v>4355480</v>
      </c>
      <c r="I266" s="160" t="str">
        <f t="shared" si="910"/>
        <v>OK</v>
      </c>
      <c r="J266" s="159">
        <v>215854</v>
      </c>
      <c r="K266" s="159">
        <f t="shared" si="911"/>
        <v>4317080</v>
      </c>
      <c r="L266" s="160" t="str">
        <f t="shared" si="912"/>
        <v>OK</v>
      </c>
      <c r="M266" s="159">
        <v>219530</v>
      </c>
      <c r="N266" s="159">
        <f t="shared" si="913"/>
        <v>4390600</v>
      </c>
      <c r="O266" s="160" t="str">
        <f t="shared" si="914"/>
        <v>OK</v>
      </c>
      <c r="P266" s="159">
        <v>216621</v>
      </c>
      <c r="Q266" s="159">
        <f t="shared" si="915"/>
        <v>4332420</v>
      </c>
      <c r="R266" s="160" t="str">
        <f t="shared" si="916"/>
        <v>OK</v>
      </c>
      <c r="S266" s="159">
        <v>217049</v>
      </c>
      <c r="T266" s="159">
        <f t="shared" si="917"/>
        <v>4340980</v>
      </c>
      <c r="U266" s="160" t="str">
        <f t="shared" si="918"/>
        <v>OK</v>
      </c>
      <c r="V266" s="159">
        <v>217686</v>
      </c>
      <c r="W266" s="159">
        <f t="shared" si="919"/>
        <v>4353720</v>
      </c>
      <c r="X266" s="160" t="str">
        <f t="shared" si="920"/>
        <v>OK</v>
      </c>
      <c r="Y266" s="159">
        <v>219530</v>
      </c>
      <c r="Z266" s="159">
        <f t="shared" si="921"/>
        <v>4390600</v>
      </c>
      <c r="AA266" s="160" t="str">
        <f t="shared" si="922"/>
        <v>OK</v>
      </c>
      <c r="AB266" s="159">
        <v>217316</v>
      </c>
      <c r="AC266" s="159">
        <f t="shared" si="923"/>
        <v>4346320</v>
      </c>
      <c r="AD266" s="160" t="str">
        <f t="shared" si="924"/>
        <v>OK</v>
      </c>
      <c r="AE266" s="159">
        <v>211846</v>
      </c>
      <c r="AF266" s="159">
        <f t="shared" si="925"/>
        <v>4236920</v>
      </c>
      <c r="AG266" s="160" t="str">
        <f t="shared" si="926"/>
        <v>OK</v>
      </c>
      <c r="AH266" s="159">
        <v>217093</v>
      </c>
      <c r="AI266" s="159">
        <f t="shared" si="927"/>
        <v>4341860</v>
      </c>
      <c r="AJ266" s="160" t="str">
        <f t="shared" si="928"/>
        <v>OK</v>
      </c>
      <c r="AK266" s="159">
        <v>217554</v>
      </c>
      <c r="AL266" s="159">
        <f t="shared" si="929"/>
        <v>4351080</v>
      </c>
      <c r="AM266" s="160" t="str">
        <f t="shared" si="930"/>
        <v>OK</v>
      </c>
      <c r="AN266" s="159">
        <v>216631</v>
      </c>
      <c r="AO266" s="159">
        <f t="shared" si="931"/>
        <v>4332620</v>
      </c>
      <c r="AP266" s="160" t="str">
        <f t="shared" si="932"/>
        <v>OK</v>
      </c>
      <c r="AQ266" s="159">
        <v>217925</v>
      </c>
      <c r="AR266" s="159">
        <f t="shared" si="933"/>
        <v>4358500</v>
      </c>
      <c r="AS266" s="160" t="str">
        <f t="shared" si="934"/>
        <v>OK</v>
      </c>
      <c r="AT266" s="159">
        <v>217840</v>
      </c>
      <c r="AU266" s="159">
        <f t="shared" si="935"/>
        <v>4356800</v>
      </c>
      <c r="AV266" s="160" t="str">
        <f t="shared" si="936"/>
        <v>OK</v>
      </c>
      <c r="AW266" s="159">
        <v>215200</v>
      </c>
      <c r="AX266" s="159">
        <f t="shared" si="937"/>
        <v>4304000</v>
      </c>
      <c r="AY266" s="160" t="str">
        <f t="shared" si="938"/>
        <v>OK</v>
      </c>
      <c r="AZ266" s="159">
        <v>219530</v>
      </c>
      <c r="BA266" s="159">
        <f t="shared" si="939"/>
        <v>4390600</v>
      </c>
      <c r="BB266" s="160" t="str">
        <f t="shared" si="940"/>
        <v>OK</v>
      </c>
    </row>
    <row r="267" spans="1:54" ht="75" x14ac:dyDescent="0.2">
      <c r="A267" s="155">
        <v>29.27</v>
      </c>
      <c r="B267" s="162" t="s">
        <v>410</v>
      </c>
      <c r="C267" s="157" t="s">
        <v>170</v>
      </c>
      <c r="D267" s="166">
        <v>6</v>
      </c>
      <c r="E267" s="159">
        <v>219530</v>
      </c>
      <c r="F267" s="159">
        <f t="shared" si="908"/>
        <v>1317180</v>
      </c>
      <c r="G267" s="159">
        <v>217774</v>
      </c>
      <c r="H267" s="159">
        <f t="shared" si="909"/>
        <v>1306644</v>
      </c>
      <c r="I267" s="160" t="str">
        <f t="shared" si="910"/>
        <v>OK</v>
      </c>
      <c r="J267" s="159">
        <v>215854</v>
      </c>
      <c r="K267" s="159">
        <f t="shared" si="911"/>
        <v>1295124</v>
      </c>
      <c r="L267" s="160" t="str">
        <f t="shared" si="912"/>
        <v>OK</v>
      </c>
      <c r="M267" s="159">
        <v>219530</v>
      </c>
      <c r="N267" s="159">
        <f t="shared" si="913"/>
        <v>1317180</v>
      </c>
      <c r="O267" s="160" t="str">
        <f t="shared" si="914"/>
        <v>OK</v>
      </c>
      <c r="P267" s="159">
        <v>216621</v>
      </c>
      <c r="Q267" s="159">
        <f t="shared" si="915"/>
        <v>1299726</v>
      </c>
      <c r="R267" s="160" t="str">
        <f t="shared" si="916"/>
        <v>OK</v>
      </c>
      <c r="S267" s="159">
        <v>217049</v>
      </c>
      <c r="T267" s="159">
        <f t="shared" si="917"/>
        <v>1302294</v>
      </c>
      <c r="U267" s="160" t="str">
        <f t="shared" si="918"/>
        <v>OK</v>
      </c>
      <c r="V267" s="159">
        <v>217686</v>
      </c>
      <c r="W267" s="159">
        <f t="shared" si="919"/>
        <v>1306116</v>
      </c>
      <c r="X267" s="160" t="str">
        <f t="shared" si="920"/>
        <v>OK</v>
      </c>
      <c r="Y267" s="159">
        <v>219530</v>
      </c>
      <c r="Z267" s="159">
        <f t="shared" si="921"/>
        <v>1317180</v>
      </c>
      <c r="AA267" s="160" t="str">
        <f t="shared" si="922"/>
        <v>OK</v>
      </c>
      <c r="AB267" s="159">
        <v>217316</v>
      </c>
      <c r="AC267" s="159">
        <f t="shared" si="923"/>
        <v>1303896</v>
      </c>
      <c r="AD267" s="160" t="str">
        <f t="shared" si="924"/>
        <v>OK</v>
      </c>
      <c r="AE267" s="159">
        <v>211846</v>
      </c>
      <c r="AF267" s="159">
        <f t="shared" si="925"/>
        <v>1271076</v>
      </c>
      <c r="AG267" s="160" t="str">
        <f t="shared" si="926"/>
        <v>OK</v>
      </c>
      <c r="AH267" s="159">
        <v>217093</v>
      </c>
      <c r="AI267" s="159">
        <f t="shared" si="927"/>
        <v>1302558</v>
      </c>
      <c r="AJ267" s="160" t="str">
        <f t="shared" si="928"/>
        <v>OK</v>
      </c>
      <c r="AK267" s="159">
        <v>217554</v>
      </c>
      <c r="AL267" s="159">
        <f t="shared" si="929"/>
        <v>1305324</v>
      </c>
      <c r="AM267" s="160" t="str">
        <f t="shared" si="930"/>
        <v>OK</v>
      </c>
      <c r="AN267" s="159">
        <v>216631</v>
      </c>
      <c r="AO267" s="159">
        <f t="shared" si="931"/>
        <v>1299786</v>
      </c>
      <c r="AP267" s="160" t="str">
        <f t="shared" si="932"/>
        <v>OK</v>
      </c>
      <c r="AQ267" s="159">
        <v>217925</v>
      </c>
      <c r="AR267" s="159">
        <f t="shared" si="933"/>
        <v>1307550</v>
      </c>
      <c r="AS267" s="160" t="str">
        <f t="shared" si="934"/>
        <v>OK</v>
      </c>
      <c r="AT267" s="159">
        <v>217840</v>
      </c>
      <c r="AU267" s="159">
        <f t="shared" si="935"/>
        <v>1307040</v>
      </c>
      <c r="AV267" s="160" t="str">
        <f t="shared" si="936"/>
        <v>OK</v>
      </c>
      <c r="AW267" s="159">
        <v>215200</v>
      </c>
      <c r="AX267" s="159">
        <f t="shared" si="937"/>
        <v>1291200</v>
      </c>
      <c r="AY267" s="160" t="str">
        <f t="shared" si="938"/>
        <v>OK</v>
      </c>
      <c r="AZ267" s="159">
        <v>219530</v>
      </c>
      <c r="BA267" s="159">
        <f t="shared" si="939"/>
        <v>1317180</v>
      </c>
      <c r="BB267" s="160" t="str">
        <f t="shared" si="940"/>
        <v>OK</v>
      </c>
    </row>
    <row r="268" spans="1:54" ht="75" x14ac:dyDescent="0.2">
      <c r="A268" s="155">
        <v>29.28</v>
      </c>
      <c r="B268" s="162" t="s">
        <v>411</v>
      </c>
      <c r="C268" s="157" t="s">
        <v>170</v>
      </c>
      <c r="D268" s="166">
        <v>100</v>
      </c>
      <c r="E268" s="159">
        <v>51098</v>
      </c>
      <c r="F268" s="159">
        <f t="shared" si="908"/>
        <v>5109800</v>
      </c>
      <c r="G268" s="159">
        <v>50689</v>
      </c>
      <c r="H268" s="159">
        <f t="shared" si="909"/>
        <v>5068900</v>
      </c>
      <c r="I268" s="160" t="str">
        <f t="shared" si="910"/>
        <v>OK</v>
      </c>
      <c r="J268" s="159">
        <v>50242</v>
      </c>
      <c r="K268" s="159">
        <f t="shared" si="911"/>
        <v>5024200</v>
      </c>
      <c r="L268" s="160" t="str">
        <f t="shared" si="912"/>
        <v>OK</v>
      </c>
      <c r="M268" s="159">
        <v>51098</v>
      </c>
      <c r="N268" s="159">
        <f t="shared" si="913"/>
        <v>5109800</v>
      </c>
      <c r="O268" s="160" t="str">
        <f t="shared" si="914"/>
        <v>OK</v>
      </c>
      <c r="P268" s="159">
        <v>50421</v>
      </c>
      <c r="Q268" s="159">
        <f t="shared" si="915"/>
        <v>5042100</v>
      </c>
      <c r="R268" s="160" t="str">
        <f t="shared" si="916"/>
        <v>OK</v>
      </c>
      <c r="S268" s="159">
        <v>50521</v>
      </c>
      <c r="T268" s="159">
        <f t="shared" si="917"/>
        <v>5052100</v>
      </c>
      <c r="U268" s="160" t="str">
        <f t="shared" si="918"/>
        <v>OK</v>
      </c>
      <c r="V268" s="159">
        <v>50669</v>
      </c>
      <c r="W268" s="159">
        <f t="shared" si="919"/>
        <v>5066900</v>
      </c>
      <c r="X268" s="160" t="str">
        <f t="shared" si="920"/>
        <v>OK</v>
      </c>
      <c r="Y268" s="159">
        <v>51098</v>
      </c>
      <c r="Z268" s="159">
        <f t="shared" si="921"/>
        <v>5109800</v>
      </c>
      <c r="AA268" s="160" t="str">
        <f t="shared" si="922"/>
        <v>OK</v>
      </c>
      <c r="AB268" s="159">
        <v>50583</v>
      </c>
      <c r="AC268" s="159">
        <f t="shared" si="923"/>
        <v>5058300</v>
      </c>
      <c r="AD268" s="160" t="str">
        <f t="shared" si="924"/>
        <v>OK</v>
      </c>
      <c r="AE268" s="159">
        <v>49310</v>
      </c>
      <c r="AF268" s="159">
        <f t="shared" si="925"/>
        <v>4931000</v>
      </c>
      <c r="AG268" s="160" t="str">
        <f t="shared" si="926"/>
        <v>OK</v>
      </c>
      <c r="AH268" s="159">
        <v>50531</v>
      </c>
      <c r="AI268" s="159">
        <f t="shared" si="927"/>
        <v>5053100</v>
      </c>
      <c r="AJ268" s="160" t="str">
        <f t="shared" si="928"/>
        <v>OK</v>
      </c>
      <c r="AK268" s="159">
        <v>50638</v>
      </c>
      <c r="AL268" s="159">
        <f t="shared" si="929"/>
        <v>5063800</v>
      </c>
      <c r="AM268" s="160" t="str">
        <f t="shared" si="930"/>
        <v>OK</v>
      </c>
      <c r="AN268" s="159">
        <v>50423</v>
      </c>
      <c r="AO268" s="159">
        <f t="shared" si="931"/>
        <v>5042300</v>
      </c>
      <c r="AP268" s="160" t="str">
        <f t="shared" si="932"/>
        <v>OK</v>
      </c>
      <c r="AQ268" s="159">
        <v>50724</v>
      </c>
      <c r="AR268" s="159">
        <f t="shared" si="933"/>
        <v>5072400</v>
      </c>
      <c r="AS268" s="160" t="str">
        <f t="shared" si="934"/>
        <v>OK</v>
      </c>
      <c r="AT268" s="159">
        <v>50705</v>
      </c>
      <c r="AU268" s="159">
        <f t="shared" si="935"/>
        <v>5070500</v>
      </c>
      <c r="AV268" s="160" t="str">
        <f t="shared" si="936"/>
        <v>OK</v>
      </c>
      <c r="AW268" s="159">
        <v>50100</v>
      </c>
      <c r="AX268" s="159">
        <f t="shared" si="937"/>
        <v>5010000</v>
      </c>
      <c r="AY268" s="160" t="str">
        <f t="shared" si="938"/>
        <v>OK</v>
      </c>
      <c r="AZ268" s="159">
        <v>51098</v>
      </c>
      <c r="BA268" s="159">
        <f t="shared" si="939"/>
        <v>5109800</v>
      </c>
      <c r="BB268" s="160" t="str">
        <f t="shared" si="940"/>
        <v>OK</v>
      </c>
    </row>
    <row r="269" spans="1:54" ht="90" x14ac:dyDescent="0.2">
      <c r="A269" s="155">
        <v>29.29</v>
      </c>
      <c r="B269" s="162" t="s">
        <v>412</v>
      </c>
      <c r="C269" s="157" t="s">
        <v>170</v>
      </c>
      <c r="D269" s="166">
        <v>106</v>
      </c>
      <c r="E269" s="159">
        <v>51098</v>
      </c>
      <c r="F269" s="159">
        <f t="shared" si="908"/>
        <v>5416388</v>
      </c>
      <c r="G269" s="159">
        <v>50689</v>
      </c>
      <c r="H269" s="159">
        <f t="shared" si="909"/>
        <v>5373034</v>
      </c>
      <c r="I269" s="160" t="str">
        <f t="shared" si="910"/>
        <v>OK</v>
      </c>
      <c r="J269" s="159">
        <v>50242</v>
      </c>
      <c r="K269" s="159">
        <f t="shared" si="911"/>
        <v>5325652</v>
      </c>
      <c r="L269" s="160" t="str">
        <f t="shared" si="912"/>
        <v>OK</v>
      </c>
      <c r="M269" s="159">
        <v>51098</v>
      </c>
      <c r="N269" s="159">
        <f t="shared" si="913"/>
        <v>5416388</v>
      </c>
      <c r="O269" s="160" t="str">
        <f t="shared" si="914"/>
        <v>OK</v>
      </c>
      <c r="P269" s="159">
        <v>50421</v>
      </c>
      <c r="Q269" s="159">
        <f t="shared" si="915"/>
        <v>5344626</v>
      </c>
      <c r="R269" s="160" t="str">
        <f t="shared" si="916"/>
        <v>OK</v>
      </c>
      <c r="S269" s="159">
        <v>50521</v>
      </c>
      <c r="T269" s="159">
        <f t="shared" si="917"/>
        <v>5355226</v>
      </c>
      <c r="U269" s="160" t="str">
        <f t="shared" si="918"/>
        <v>OK</v>
      </c>
      <c r="V269" s="159">
        <v>50669</v>
      </c>
      <c r="W269" s="159">
        <f t="shared" si="919"/>
        <v>5370914</v>
      </c>
      <c r="X269" s="160" t="str">
        <f t="shared" si="920"/>
        <v>OK</v>
      </c>
      <c r="Y269" s="159">
        <v>51098</v>
      </c>
      <c r="Z269" s="159">
        <f t="shared" si="921"/>
        <v>5416388</v>
      </c>
      <c r="AA269" s="160" t="str">
        <f t="shared" si="922"/>
        <v>OK</v>
      </c>
      <c r="AB269" s="159">
        <v>50583</v>
      </c>
      <c r="AC269" s="159">
        <f t="shared" si="923"/>
        <v>5361798</v>
      </c>
      <c r="AD269" s="160" t="str">
        <f t="shared" si="924"/>
        <v>OK</v>
      </c>
      <c r="AE269" s="159">
        <v>49310</v>
      </c>
      <c r="AF269" s="159">
        <f t="shared" si="925"/>
        <v>5226860</v>
      </c>
      <c r="AG269" s="160" t="str">
        <f t="shared" si="926"/>
        <v>OK</v>
      </c>
      <c r="AH269" s="159">
        <v>50531</v>
      </c>
      <c r="AI269" s="159">
        <f t="shared" si="927"/>
        <v>5356286</v>
      </c>
      <c r="AJ269" s="160" t="str">
        <f t="shared" si="928"/>
        <v>OK</v>
      </c>
      <c r="AK269" s="159">
        <v>50638</v>
      </c>
      <c r="AL269" s="159">
        <f t="shared" si="929"/>
        <v>5367628</v>
      </c>
      <c r="AM269" s="160" t="str">
        <f t="shared" si="930"/>
        <v>OK</v>
      </c>
      <c r="AN269" s="159">
        <v>50423</v>
      </c>
      <c r="AO269" s="159">
        <f t="shared" si="931"/>
        <v>5344838</v>
      </c>
      <c r="AP269" s="160" t="str">
        <f t="shared" si="932"/>
        <v>OK</v>
      </c>
      <c r="AQ269" s="159">
        <v>50724</v>
      </c>
      <c r="AR269" s="159">
        <f t="shared" si="933"/>
        <v>5376744</v>
      </c>
      <c r="AS269" s="160" t="str">
        <f t="shared" si="934"/>
        <v>OK</v>
      </c>
      <c r="AT269" s="159">
        <v>50705</v>
      </c>
      <c r="AU269" s="159">
        <f t="shared" si="935"/>
        <v>5374730</v>
      </c>
      <c r="AV269" s="160" t="str">
        <f t="shared" si="936"/>
        <v>OK</v>
      </c>
      <c r="AW269" s="159">
        <v>50100</v>
      </c>
      <c r="AX269" s="159">
        <f t="shared" si="937"/>
        <v>5310600</v>
      </c>
      <c r="AY269" s="160" t="str">
        <f t="shared" si="938"/>
        <v>OK</v>
      </c>
      <c r="AZ269" s="159">
        <v>51098</v>
      </c>
      <c r="BA269" s="159">
        <f t="shared" si="939"/>
        <v>5416388</v>
      </c>
      <c r="BB269" s="160" t="str">
        <f t="shared" si="940"/>
        <v>OK</v>
      </c>
    </row>
    <row r="270" spans="1:54" ht="90" x14ac:dyDescent="0.2">
      <c r="A270" s="175" t="s">
        <v>413</v>
      </c>
      <c r="B270" s="162" t="s">
        <v>414</v>
      </c>
      <c r="C270" s="157" t="s">
        <v>170</v>
      </c>
      <c r="D270" s="166">
        <v>110</v>
      </c>
      <c r="E270" s="159">
        <v>51098</v>
      </c>
      <c r="F270" s="159">
        <f t="shared" si="908"/>
        <v>5620780</v>
      </c>
      <c r="G270" s="159">
        <v>50689</v>
      </c>
      <c r="H270" s="159">
        <f t="shared" si="909"/>
        <v>5575790</v>
      </c>
      <c r="I270" s="160" t="str">
        <f t="shared" si="910"/>
        <v>OK</v>
      </c>
      <c r="J270" s="159">
        <v>50242</v>
      </c>
      <c r="K270" s="159">
        <f t="shared" si="911"/>
        <v>5526620</v>
      </c>
      <c r="L270" s="160" t="str">
        <f t="shared" si="912"/>
        <v>OK</v>
      </c>
      <c r="M270" s="159">
        <v>51098</v>
      </c>
      <c r="N270" s="159">
        <f t="shared" si="913"/>
        <v>5620780</v>
      </c>
      <c r="O270" s="160" t="str">
        <f t="shared" si="914"/>
        <v>OK</v>
      </c>
      <c r="P270" s="159">
        <v>50421</v>
      </c>
      <c r="Q270" s="159">
        <f t="shared" si="915"/>
        <v>5546310</v>
      </c>
      <c r="R270" s="160" t="str">
        <f t="shared" si="916"/>
        <v>OK</v>
      </c>
      <c r="S270" s="159">
        <v>50521</v>
      </c>
      <c r="T270" s="159">
        <f t="shared" si="917"/>
        <v>5557310</v>
      </c>
      <c r="U270" s="160" t="str">
        <f t="shared" si="918"/>
        <v>OK</v>
      </c>
      <c r="V270" s="159">
        <v>50669</v>
      </c>
      <c r="W270" s="159">
        <f t="shared" si="919"/>
        <v>5573590</v>
      </c>
      <c r="X270" s="160" t="str">
        <f t="shared" si="920"/>
        <v>OK</v>
      </c>
      <c r="Y270" s="159">
        <v>51098</v>
      </c>
      <c r="Z270" s="159">
        <f t="shared" si="921"/>
        <v>5620780</v>
      </c>
      <c r="AA270" s="160" t="str">
        <f t="shared" si="922"/>
        <v>OK</v>
      </c>
      <c r="AB270" s="159">
        <v>50583</v>
      </c>
      <c r="AC270" s="159">
        <f t="shared" si="923"/>
        <v>5564130</v>
      </c>
      <c r="AD270" s="160" t="str">
        <f t="shared" si="924"/>
        <v>OK</v>
      </c>
      <c r="AE270" s="159">
        <v>49310</v>
      </c>
      <c r="AF270" s="159">
        <f t="shared" si="925"/>
        <v>5424100</v>
      </c>
      <c r="AG270" s="160" t="str">
        <f t="shared" si="926"/>
        <v>OK</v>
      </c>
      <c r="AH270" s="159">
        <v>50531</v>
      </c>
      <c r="AI270" s="159">
        <f t="shared" si="927"/>
        <v>5558410</v>
      </c>
      <c r="AJ270" s="160" t="str">
        <f t="shared" si="928"/>
        <v>OK</v>
      </c>
      <c r="AK270" s="159">
        <v>50638</v>
      </c>
      <c r="AL270" s="159">
        <f t="shared" si="929"/>
        <v>5570180</v>
      </c>
      <c r="AM270" s="160" t="str">
        <f t="shared" si="930"/>
        <v>OK</v>
      </c>
      <c r="AN270" s="159">
        <v>50423</v>
      </c>
      <c r="AO270" s="159">
        <f t="shared" si="931"/>
        <v>5546530</v>
      </c>
      <c r="AP270" s="160" t="str">
        <f t="shared" si="932"/>
        <v>OK</v>
      </c>
      <c r="AQ270" s="159">
        <v>50724</v>
      </c>
      <c r="AR270" s="159">
        <f t="shared" si="933"/>
        <v>5579640</v>
      </c>
      <c r="AS270" s="160" t="str">
        <f t="shared" si="934"/>
        <v>OK</v>
      </c>
      <c r="AT270" s="159">
        <v>50705</v>
      </c>
      <c r="AU270" s="159">
        <f t="shared" si="935"/>
        <v>5577550</v>
      </c>
      <c r="AV270" s="160" t="str">
        <f t="shared" si="936"/>
        <v>OK</v>
      </c>
      <c r="AW270" s="159">
        <v>50100</v>
      </c>
      <c r="AX270" s="159">
        <f t="shared" si="937"/>
        <v>5511000</v>
      </c>
      <c r="AY270" s="160" t="str">
        <f t="shared" si="938"/>
        <v>OK</v>
      </c>
      <c r="AZ270" s="159">
        <v>51098</v>
      </c>
      <c r="BA270" s="159">
        <f t="shared" si="939"/>
        <v>5620780</v>
      </c>
      <c r="BB270" s="160" t="str">
        <f t="shared" si="940"/>
        <v>OK</v>
      </c>
    </row>
    <row r="271" spans="1:54" ht="90" x14ac:dyDescent="0.2">
      <c r="A271" s="155">
        <v>29.31</v>
      </c>
      <c r="B271" s="162" t="s">
        <v>415</v>
      </c>
      <c r="C271" s="157" t="s">
        <v>170</v>
      </c>
      <c r="D271" s="166">
        <v>110</v>
      </c>
      <c r="E271" s="159">
        <v>150458</v>
      </c>
      <c r="F271" s="159">
        <f t="shared" si="908"/>
        <v>16550380</v>
      </c>
      <c r="G271" s="159">
        <v>149254</v>
      </c>
      <c r="H271" s="159">
        <f t="shared" si="909"/>
        <v>16417940</v>
      </c>
      <c r="I271" s="160" t="str">
        <f t="shared" si="910"/>
        <v>OK</v>
      </c>
      <c r="J271" s="159">
        <v>147938</v>
      </c>
      <c r="K271" s="159">
        <f t="shared" si="911"/>
        <v>16273180</v>
      </c>
      <c r="L271" s="160" t="str">
        <f t="shared" si="912"/>
        <v>OK</v>
      </c>
      <c r="M271" s="159">
        <v>150458</v>
      </c>
      <c r="N271" s="159">
        <f t="shared" si="913"/>
        <v>16550380</v>
      </c>
      <c r="O271" s="160" t="str">
        <f t="shared" si="914"/>
        <v>OK</v>
      </c>
      <c r="P271" s="159">
        <v>148464</v>
      </c>
      <c r="Q271" s="159">
        <f t="shared" si="915"/>
        <v>16331040</v>
      </c>
      <c r="R271" s="160" t="str">
        <f t="shared" si="916"/>
        <v>OK</v>
      </c>
      <c r="S271" s="159">
        <v>148758</v>
      </c>
      <c r="T271" s="159">
        <f t="shared" si="917"/>
        <v>16363380</v>
      </c>
      <c r="U271" s="160" t="str">
        <f t="shared" si="918"/>
        <v>OK</v>
      </c>
      <c r="V271" s="159">
        <v>149194</v>
      </c>
      <c r="W271" s="159">
        <f t="shared" si="919"/>
        <v>16411340</v>
      </c>
      <c r="X271" s="160" t="str">
        <f t="shared" si="920"/>
        <v>OK</v>
      </c>
      <c r="Y271" s="159">
        <v>150458</v>
      </c>
      <c r="Z271" s="159">
        <f t="shared" si="921"/>
        <v>16550380</v>
      </c>
      <c r="AA271" s="160" t="str">
        <f t="shared" si="922"/>
        <v>OK</v>
      </c>
      <c r="AB271" s="159">
        <v>148940</v>
      </c>
      <c r="AC271" s="159">
        <f t="shared" si="923"/>
        <v>16383400</v>
      </c>
      <c r="AD271" s="160" t="str">
        <f t="shared" si="924"/>
        <v>OK</v>
      </c>
      <c r="AE271" s="159">
        <v>145192</v>
      </c>
      <c r="AF271" s="159">
        <f t="shared" si="925"/>
        <v>15971120</v>
      </c>
      <c r="AG271" s="160" t="str">
        <f t="shared" si="926"/>
        <v>OK</v>
      </c>
      <c r="AH271" s="159">
        <v>148788</v>
      </c>
      <c r="AI271" s="159">
        <f t="shared" si="927"/>
        <v>16366680</v>
      </c>
      <c r="AJ271" s="160" t="str">
        <f t="shared" si="928"/>
        <v>OK</v>
      </c>
      <c r="AK271" s="159">
        <v>149104</v>
      </c>
      <c r="AL271" s="159">
        <f t="shared" si="929"/>
        <v>16401440</v>
      </c>
      <c r="AM271" s="160" t="str">
        <f t="shared" si="930"/>
        <v>OK</v>
      </c>
      <c r="AN271" s="159">
        <v>148471</v>
      </c>
      <c r="AO271" s="159">
        <f t="shared" si="931"/>
        <v>16331810</v>
      </c>
      <c r="AP271" s="160" t="str">
        <f t="shared" si="932"/>
        <v>OK</v>
      </c>
      <c r="AQ271" s="159">
        <v>149358</v>
      </c>
      <c r="AR271" s="159">
        <f t="shared" si="933"/>
        <v>16429380</v>
      </c>
      <c r="AS271" s="160" t="str">
        <f t="shared" si="934"/>
        <v>OK</v>
      </c>
      <c r="AT271" s="159">
        <v>149299</v>
      </c>
      <c r="AU271" s="159">
        <f t="shared" si="935"/>
        <v>16422890</v>
      </c>
      <c r="AV271" s="160" t="str">
        <f t="shared" si="936"/>
        <v>OK</v>
      </c>
      <c r="AW271" s="159">
        <v>148000</v>
      </c>
      <c r="AX271" s="159">
        <f t="shared" si="937"/>
        <v>16280000</v>
      </c>
      <c r="AY271" s="160" t="str">
        <f t="shared" si="938"/>
        <v>OK</v>
      </c>
      <c r="AZ271" s="159">
        <v>150458</v>
      </c>
      <c r="BA271" s="159">
        <f t="shared" si="939"/>
        <v>16550380</v>
      </c>
      <c r="BB271" s="160" t="str">
        <f t="shared" si="940"/>
        <v>OK</v>
      </c>
    </row>
    <row r="272" spans="1:54" ht="75" x14ac:dyDescent="0.2">
      <c r="A272" s="155">
        <v>29.32</v>
      </c>
      <c r="B272" s="162" t="s">
        <v>416</v>
      </c>
      <c r="C272" s="157" t="s">
        <v>170</v>
      </c>
      <c r="D272" s="166">
        <v>200</v>
      </c>
      <c r="E272" s="159">
        <v>15810</v>
      </c>
      <c r="F272" s="159">
        <f t="shared" si="908"/>
        <v>3162000</v>
      </c>
      <c r="G272" s="159">
        <v>15684</v>
      </c>
      <c r="H272" s="159">
        <f t="shared" si="909"/>
        <v>3136800</v>
      </c>
      <c r="I272" s="160" t="str">
        <f t="shared" si="910"/>
        <v>OK</v>
      </c>
      <c r="J272" s="159">
        <v>15545</v>
      </c>
      <c r="K272" s="159">
        <f t="shared" si="911"/>
        <v>3109000</v>
      </c>
      <c r="L272" s="160" t="str">
        <f t="shared" si="912"/>
        <v>OK</v>
      </c>
      <c r="M272" s="159">
        <v>15810</v>
      </c>
      <c r="N272" s="159">
        <f t="shared" si="913"/>
        <v>3162000</v>
      </c>
      <c r="O272" s="160" t="str">
        <f t="shared" si="914"/>
        <v>OK</v>
      </c>
      <c r="P272" s="159">
        <v>15601</v>
      </c>
      <c r="Q272" s="159">
        <f t="shared" si="915"/>
        <v>3120200</v>
      </c>
      <c r="R272" s="160" t="str">
        <f t="shared" si="916"/>
        <v>OK</v>
      </c>
      <c r="S272" s="159">
        <v>15631</v>
      </c>
      <c r="T272" s="159">
        <f t="shared" si="917"/>
        <v>3126200</v>
      </c>
      <c r="U272" s="160" t="str">
        <f t="shared" si="918"/>
        <v>OK</v>
      </c>
      <c r="V272" s="159">
        <v>15677</v>
      </c>
      <c r="W272" s="159">
        <f t="shared" si="919"/>
        <v>3135400</v>
      </c>
      <c r="X272" s="160" t="str">
        <f t="shared" si="920"/>
        <v>OK</v>
      </c>
      <c r="Y272" s="159">
        <v>15810</v>
      </c>
      <c r="Z272" s="159">
        <f t="shared" si="921"/>
        <v>3162000</v>
      </c>
      <c r="AA272" s="160" t="str">
        <f t="shared" si="922"/>
        <v>OK</v>
      </c>
      <c r="AB272" s="159">
        <v>15651</v>
      </c>
      <c r="AC272" s="159">
        <f t="shared" si="923"/>
        <v>3130200</v>
      </c>
      <c r="AD272" s="160" t="str">
        <f t="shared" si="924"/>
        <v>OK</v>
      </c>
      <c r="AE272" s="159">
        <v>15257</v>
      </c>
      <c r="AF272" s="159">
        <f t="shared" si="925"/>
        <v>3051400</v>
      </c>
      <c r="AG272" s="160" t="str">
        <f t="shared" si="926"/>
        <v>OK</v>
      </c>
      <c r="AH272" s="159">
        <v>15635</v>
      </c>
      <c r="AI272" s="159">
        <f t="shared" si="927"/>
        <v>3127000</v>
      </c>
      <c r="AJ272" s="160" t="str">
        <f t="shared" si="928"/>
        <v>OK</v>
      </c>
      <c r="AK272" s="159">
        <v>15668</v>
      </c>
      <c r="AL272" s="159">
        <f t="shared" si="929"/>
        <v>3133600</v>
      </c>
      <c r="AM272" s="160" t="str">
        <f t="shared" si="930"/>
        <v>OK</v>
      </c>
      <c r="AN272" s="159">
        <v>15601</v>
      </c>
      <c r="AO272" s="159">
        <f t="shared" si="931"/>
        <v>3120200</v>
      </c>
      <c r="AP272" s="160" t="str">
        <f t="shared" si="932"/>
        <v>OK</v>
      </c>
      <c r="AQ272" s="159">
        <v>15694</v>
      </c>
      <c r="AR272" s="159">
        <f t="shared" si="933"/>
        <v>3138800</v>
      </c>
      <c r="AS272" s="160" t="str">
        <f t="shared" si="934"/>
        <v>OK</v>
      </c>
      <c r="AT272" s="159">
        <v>15688</v>
      </c>
      <c r="AU272" s="159">
        <f t="shared" si="935"/>
        <v>3137600</v>
      </c>
      <c r="AV272" s="160" t="str">
        <f t="shared" si="936"/>
        <v>OK</v>
      </c>
      <c r="AW272" s="159">
        <v>15500</v>
      </c>
      <c r="AX272" s="159">
        <f t="shared" si="937"/>
        <v>3100000</v>
      </c>
      <c r="AY272" s="160" t="str">
        <f t="shared" si="938"/>
        <v>OK</v>
      </c>
      <c r="AZ272" s="159">
        <v>15810</v>
      </c>
      <c r="BA272" s="159">
        <f t="shared" si="939"/>
        <v>3162000</v>
      </c>
      <c r="BB272" s="160" t="str">
        <f t="shared" si="940"/>
        <v>OK</v>
      </c>
    </row>
    <row r="273" spans="1:54" ht="75" x14ac:dyDescent="0.2">
      <c r="A273" s="155">
        <v>29.33</v>
      </c>
      <c r="B273" s="162" t="s">
        <v>417</v>
      </c>
      <c r="C273" s="157" t="s">
        <v>170</v>
      </c>
      <c r="D273" s="166">
        <v>20</v>
      </c>
      <c r="E273" s="159">
        <v>209530</v>
      </c>
      <c r="F273" s="159">
        <f t="shared" si="908"/>
        <v>4190600</v>
      </c>
      <c r="G273" s="159">
        <v>207854</v>
      </c>
      <c r="H273" s="159">
        <f t="shared" si="909"/>
        <v>4157080</v>
      </c>
      <c r="I273" s="160" t="str">
        <f t="shared" si="910"/>
        <v>OK</v>
      </c>
      <c r="J273" s="159">
        <v>206021</v>
      </c>
      <c r="K273" s="159">
        <f t="shared" si="911"/>
        <v>4120420</v>
      </c>
      <c r="L273" s="160" t="str">
        <f t="shared" si="912"/>
        <v>OK</v>
      </c>
      <c r="M273" s="159">
        <v>209530</v>
      </c>
      <c r="N273" s="159">
        <f t="shared" si="913"/>
        <v>4190600</v>
      </c>
      <c r="O273" s="160" t="str">
        <f t="shared" si="914"/>
        <v>OK</v>
      </c>
      <c r="P273" s="159">
        <v>206754</v>
      </c>
      <c r="Q273" s="159">
        <f t="shared" si="915"/>
        <v>4135080</v>
      </c>
      <c r="R273" s="160" t="str">
        <f t="shared" si="916"/>
        <v>OK</v>
      </c>
      <c r="S273" s="159">
        <v>207162</v>
      </c>
      <c r="T273" s="159">
        <f t="shared" si="917"/>
        <v>4143240</v>
      </c>
      <c r="U273" s="160" t="str">
        <f t="shared" si="918"/>
        <v>OK</v>
      </c>
      <c r="V273" s="159">
        <v>207770</v>
      </c>
      <c r="W273" s="159">
        <f t="shared" si="919"/>
        <v>4155400</v>
      </c>
      <c r="X273" s="160" t="str">
        <f t="shared" si="920"/>
        <v>OK</v>
      </c>
      <c r="Y273" s="159">
        <v>209530</v>
      </c>
      <c r="Z273" s="159">
        <f t="shared" si="921"/>
        <v>4190600</v>
      </c>
      <c r="AA273" s="160" t="str">
        <f t="shared" si="922"/>
        <v>OK</v>
      </c>
      <c r="AB273" s="159">
        <v>207416</v>
      </c>
      <c r="AC273" s="159">
        <f t="shared" si="923"/>
        <v>4148320</v>
      </c>
      <c r="AD273" s="160" t="str">
        <f t="shared" si="924"/>
        <v>OK</v>
      </c>
      <c r="AE273" s="159">
        <v>202196</v>
      </c>
      <c r="AF273" s="159">
        <f t="shared" si="925"/>
        <v>4043920</v>
      </c>
      <c r="AG273" s="160" t="str">
        <f t="shared" si="926"/>
        <v>OK</v>
      </c>
      <c r="AH273" s="159">
        <v>207204</v>
      </c>
      <c r="AI273" s="159">
        <f t="shared" si="927"/>
        <v>4144080</v>
      </c>
      <c r="AJ273" s="160" t="str">
        <f t="shared" si="928"/>
        <v>OK</v>
      </c>
      <c r="AK273" s="159">
        <v>207644</v>
      </c>
      <c r="AL273" s="159">
        <f t="shared" si="929"/>
        <v>4152880</v>
      </c>
      <c r="AM273" s="160" t="str">
        <f t="shared" si="930"/>
        <v>OK</v>
      </c>
      <c r="AN273" s="159">
        <v>206763</v>
      </c>
      <c r="AO273" s="159">
        <f t="shared" si="931"/>
        <v>4135260</v>
      </c>
      <c r="AP273" s="160" t="str">
        <f t="shared" si="932"/>
        <v>OK</v>
      </c>
      <c r="AQ273" s="159">
        <v>207998</v>
      </c>
      <c r="AR273" s="159">
        <f t="shared" si="933"/>
        <v>4159960</v>
      </c>
      <c r="AS273" s="160" t="str">
        <f t="shared" si="934"/>
        <v>OK</v>
      </c>
      <c r="AT273" s="159">
        <v>207917</v>
      </c>
      <c r="AU273" s="159">
        <f t="shared" si="935"/>
        <v>4158340</v>
      </c>
      <c r="AV273" s="160" t="str">
        <f t="shared" si="936"/>
        <v>OK</v>
      </c>
      <c r="AW273" s="159">
        <v>205400</v>
      </c>
      <c r="AX273" s="159">
        <f t="shared" si="937"/>
        <v>4108000</v>
      </c>
      <c r="AY273" s="160" t="str">
        <f t="shared" si="938"/>
        <v>OK</v>
      </c>
      <c r="AZ273" s="159">
        <v>209530</v>
      </c>
      <c r="BA273" s="159">
        <f t="shared" si="939"/>
        <v>4190600</v>
      </c>
      <c r="BB273" s="160" t="str">
        <f t="shared" si="940"/>
        <v>OK</v>
      </c>
    </row>
    <row r="274" spans="1:54" ht="75" x14ac:dyDescent="0.2">
      <c r="A274" s="155">
        <v>29.34</v>
      </c>
      <c r="B274" s="162" t="s">
        <v>418</v>
      </c>
      <c r="C274" s="157" t="s">
        <v>170</v>
      </c>
      <c r="D274" s="166">
        <v>6</v>
      </c>
      <c r="E274" s="159">
        <v>219530</v>
      </c>
      <c r="F274" s="159">
        <f t="shared" si="908"/>
        <v>1317180</v>
      </c>
      <c r="G274" s="159">
        <v>217774</v>
      </c>
      <c r="H274" s="159">
        <f t="shared" si="909"/>
        <v>1306644</v>
      </c>
      <c r="I274" s="160" t="str">
        <f t="shared" si="910"/>
        <v>OK</v>
      </c>
      <c r="J274" s="159">
        <v>215854</v>
      </c>
      <c r="K274" s="159">
        <f t="shared" si="911"/>
        <v>1295124</v>
      </c>
      <c r="L274" s="160" t="str">
        <f t="shared" si="912"/>
        <v>OK</v>
      </c>
      <c r="M274" s="159">
        <v>219530</v>
      </c>
      <c r="N274" s="159">
        <f t="shared" si="913"/>
        <v>1317180</v>
      </c>
      <c r="O274" s="160" t="str">
        <f t="shared" si="914"/>
        <v>OK</v>
      </c>
      <c r="P274" s="159">
        <v>216621</v>
      </c>
      <c r="Q274" s="159">
        <f t="shared" si="915"/>
        <v>1299726</v>
      </c>
      <c r="R274" s="160" t="str">
        <f t="shared" si="916"/>
        <v>OK</v>
      </c>
      <c r="S274" s="159">
        <v>217049</v>
      </c>
      <c r="T274" s="159">
        <f t="shared" si="917"/>
        <v>1302294</v>
      </c>
      <c r="U274" s="160" t="str">
        <f t="shared" si="918"/>
        <v>OK</v>
      </c>
      <c r="V274" s="159">
        <v>217686</v>
      </c>
      <c r="W274" s="159">
        <f t="shared" si="919"/>
        <v>1306116</v>
      </c>
      <c r="X274" s="160" t="str">
        <f t="shared" si="920"/>
        <v>OK</v>
      </c>
      <c r="Y274" s="159">
        <v>219530</v>
      </c>
      <c r="Z274" s="159">
        <f t="shared" si="921"/>
        <v>1317180</v>
      </c>
      <c r="AA274" s="160" t="str">
        <f t="shared" si="922"/>
        <v>OK</v>
      </c>
      <c r="AB274" s="159">
        <v>217316</v>
      </c>
      <c r="AC274" s="159">
        <f t="shared" si="923"/>
        <v>1303896</v>
      </c>
      <c r="AD274" s="160" t="str">
        <f t="shared" si="924"/>
        <v>OK</v>
      </c>
      <c r="AE274" s="159">
        <v>211846</v>
      </c>
      <c r="AF274" s="159">
        <f t="shared" si="925"/>
        <v>1271076</v>
      </c>
      <c r="AG274" s="160" t="str">
        <f t="shared" si="926"/>
        <v>OK</v>
      </c>
      <c r="AH274" s="159">
        <v>217093</v>
      </c>
      <c r="AI274" s="159">
        <f t="shared" si="927"/>
        <v>1302558</v>
      </c>
      <c r="AJ274" s="160" t="str">
        <f t="shared" si="928"/>
        <v>OK</v>
      </c>
      <c r="AK274" s="159">
        <v>217554</v>
      </c>
      <c r="AL274" s="159">
        <f t="shared" si="929"/>
        <v>1305324</v>
      </c>
      <c r="AM274" s="160" t="str">
        <f t="shared" si="930"/>
        <v>OK</v>
      </c>
      <c r="AN274" s="159">
        <v>216631</v>
      </c>
      <c r="AO274" s="159">
        <f t="shared" si="931"/>
        <v>1299786</v>
      </c>
      <c r="AP274" s="160" t="str">
        <f t="shared" si="932"/>
        <v>OK</v>
      </c>
      <c r="AQ274" s="159">
        <v>217925</v>
      </c>
      <c r="AR274" s="159">
        <f t="shared" si="933"/>
        <v>1307550</v>
      </c>
      <c r="AS274" s="160" t="str">
        <f t="shared" si="934"/>
        <v>OK</v>
      </c>
      <c r="AT274" s="159">
        <v>217840</v>
      </c>
      <c r="AU274" s="159">
        <f t="shared" si="935"/>
        <v>1307040</v>
      </c>
      <c r="AV274" s="160" t="str">
        <f t="shared" si="936"/>
        <v>OK</v>
      </c>
      <c r="AW274" s="159">
        <v>215150</v>
      </c>
      <c r="AX274" s="159">
        <f t="shared" si="937"/>
        <v>1290900</v>
      </c>
      <c r="AY274" s="160" t="str">
        <f t="shared" si="938"/>
        <v>OK</v>
      </c>
      <c r="AZ274" s="159">
        <v>219530</v>
      </c>
      <c r="BA274" s="159">
        <f t="shared" si="939"/>
        <v>1317180</v>
      </c>
      <c r="BB274" s="160" t="str">
        <f t="shared" si="940"/>
        <v>OK</v>
      </c>
    </row>
    <row r="275" spans="1:54" ht="75" x14ac:dyDescent="0.2">
      <c r="A275" s="155">
        <v>29.35</v>
      </c>
      <c r="B275" s="162" t="s">
        <v>419</v>
      </c>
      <c r="C275" s="157" t="s">
        <v>170</v>
      </c>
      <c r="D275" s="166">
        <v>140</v>
      </c>
      <c r="E275" s="159">
        <v>50946.363636363632</v>
      </c>
      <c r="F275" s="159">
        <f t="shared" si="908"/>
        <v>7132491</v>
      </c>
      <c r="G275" s="159">
        <v>50539</v>
      </c>
      <c r="H275" s="159">
        <f t="shared" si="909"/>
        <v>7075460</v>
      </c>
      <c r="I275" s="160" t="str">
        <f t="shared" si="910"/>
        <v>OK</v>
      </c>
      <c r="J275" s="159">
        <v>50093</v>
      </c>
      <c r="K275" s="159">
        <f t="shared" si="911"/>
        <v>7013020</v>
      </c>
      <c r="L275" s="160" t="str">
        <f t="shared" si="912"/>
        <v>OK</v>
      </c>
      <c r="M275" s="159">
        <v>50946</v>
      </c>
      <c r="N275" s="159">
        <f t="shared" si="913"/>
        <v>7132440</v>
      </c>
      <c r="O275" s="160" t="str">
        <f t="shared" si="914"/>
        <v>OK</v>
      </c>
      <c r="P275" s="159">
        <v>50271</v>
      </c>
      <c r="Q275" s="159">
        <f t="shared" si="915"/>
        <v>7037940</v>
      </c>
      <c r="R275" s="160" t="str">
        <f t="shared" si="916"/>
        <v>OK</v>
      </c>
      <c r="S275" s="159">
        <v>50370</v>
      </c>
      <c r="T275" s="159">
        <f t="shared" si="917"/>
        <v>7051800</v>
      </c>
      <c r="U275" s="160" t="str">
        <f t="shared" si="918"/>
        <v>OK</v>
      </c>
      <c r="V275" s="159">
        <v>50518</v>
      </c>
      <c r="W275" s="159">
        <f t="shared" si="919"/>
        <v>7072520</v>
      </c>
      <c r="X275" s="160" t="str">
        <f t="shared" si="920"/>
        <v>OK</v>
      </c>
      <c r="Y275" s="159">
        <v>50946.363636363632</v>
      </c>
      <c r="Z275" s="159">
        <f t="shared" si="921"/>
        <v>7132491</v>
      </c>
      <c r="AA275" s="160" t="str">
        <f t="shared" si="922"/>
        <v>OK</v>
      </c>
      <c r="AB275" s="159">
        <v>50432</v>
      </c>
      <c r="AC275" s="159">
        <f t="shared" si="923"/>
        <v>7060480</v>
      </c>
      <c r="AD275" s="160" t="str">
        <f t="shared" si="924"/>
        <v>OK</v>
      </c>
      <c r="AE275" s="159">
        <v>49163</v>
      </c>
      <c r="AF275" s="159">
        <f t="shared" si="925"/>
        <v>6882820</v>
      </c>
      <c r="AG275" s="160" t="str">
        <f t="shared" si="926"/>
        <v>OK</v>
      </c>
      <c r="AH275" s="159">
        <v>50381</v>
      </c>
      <c r="AI275" s="159">
        <f t="shared" si="927"/>
        <v>7053340</v>
      </c>
      <c r="AJ275" s="160" t="str">
        <f t="shared" si="928"/>
        <v>OK</v>
      </c>
      <c r="AK275" s="159">
        <v>50488</v>
      </c>
      <c r="AL275" s="159">
        <f t="shared" si="929"/>
        <v>7068320</v>
      </c>
      <c r="AM275" s="160" t="str">
        <f t="shared" si="930"/>
        <v>OK</v>
      </c>
      <c r="AN275" s="159">
        <v>50274</v>
      </c>
      <c r="AO275" s="159">
        <f t="shared" si="931"/>
        <v>7038360</v>
      </c>
      <c r="AP275" s="160" t="str">
        <f t="shared" si="932"/>
        <v>OK</v>
      </c>
      <c r="AQ275" s="159">
        <v>50574</v>
      </c>
      <c r="AR275" s="159">
        <f t="shared" si="933"/>
        <v>7080360</v>
      </c>
      <c r="AS275" s="160" t="str">
        <f t="shared" si="934"/>
        <v>OK</v>
      </c>
      <c r="AT275" s="159">
        <v>50554</v>
      </c>
      <c r="AU275" s="159">
        <f t="shared" si="935"/>
        <v>7077560</v>
      </c>
      <c r="AV275" s="160" t="str">
        <f t="shared" si="936"/>
        <v>OK</v>
      </c>
      <c r="AW275" s="159">
        <v>50000</v>
      </c>
      <c r="AX275" s="159">
        <f t="shared" si="937"/>
        <v>7000000</v>
      </c>
      <c r="AY275" s="160" t="str">
        <f t="shared" si="938"/>
        <v>OK</v>
      </c>
      <c r="AZ275" s="159">
        <v>50946.363636363632</v>
      </c>
      <c r="BA275" s="159">
        <f t="shared" si="939"/>
        <v>7132491</v>
      </c>
      <c r="BB275" s="160" t="str">
        <f t="shared" si="940"/>
        <v>OK</v>
      </c>
    </row>
    <row r="276" spans="1:54" ht="75" x14ac:dyDescent="0.2">
      <c r="A276" s="155">
        <v>29.36</v>
      </c>
      <c r="B276" s="162" t="s">
        <v>420</v>
      </c>
      <c r="C276" s="157" t="s">
        <v>170</v>
      </c>
      <c r="D276" s="166">
        <v>146</v>
      </c>
      <c r="E276" s="159">
        <v>50946.363636363632</v>
      </c>
      <c r="F276" s="159">
        <f t="shared" si="908"/>
        <v>7438169</v>
      </c>
      <c r="G276" s="159">
        <v>50539</v>
      </c>
      <c r="H276" s="159">
        <f t="shared" si="909"/>
        <v>7378694</v>
      </c>
      <c r="I276" s="160" t="str">
        <f t="shared" si="910"/>
        <v>OK</v>
      </c>
      <c r="J276" s="159">
        <v>50093</v>
      </c>
      <c r="K276" s="159">
        <f t="shared" si="911"/>
        <v>7313578</v>
      </c>
      <c r="L276" s="160" t="str">
        <f t="shared" si="912"/>
        <v>OK</v>
      </c>
      <c r="M276" s="159">
        <v>50946</v>
      </c>
      <c r="N276" s="159">
        <f t="shared" si="913"/>
        <v>7438116</v>
      </c>
      <c r="O276" s="160" t="str">
        <f t="shared" si="914"/>
        <v>OK</v>
      </c>
      <c r="P276" s="159">
        <v>50271</v>
      </c>
      <c r="Q276" s="159">
        <f t="shared" si="915"/>
        <v>7339566</v>
      </c>
      <c r="R276" s="160" t="str">
        <f t="shared" si="916"/>
        <v>OK</v>
      </c>
      <c r="S276" s="159">
        <v>50370</v>
      </c>
      <c r="T276" s="159">
        <f t="shared" si="917"/>
        <v>7354020</v>
      </c>
      <c r="U276" s="160" t="str">
        <f t="shared" si="918"/>
        <v>OK</v>
      </c>
      <c r="V276" s="159">
        <v>50518</v>
      </c>
      <c r="W276" s="159">
        <f t="shared" si="919"/>
        <v>7375628</v>
      </c>
      <c r="X276" s="160" t="str">
        <f t="shared" si="920"/>
        <v>OK</v>
      </c>
      <c r="Y276" s="159">
        <v>50946.363636363632</v>
      </c>
      <c r="Z276" s="159">
        <f t="shared" si="921"/>
        <v>7438169</v>
      </c>
      <c r="AA276" s="160" t="str">
        <f t="shared" si="922"/>
        <v>OK</v>
      </c>
      <c r="AB276" s="159">
        <v>50432</v>
      </c>
      <c r="AC276" s="159">
        <f t="shared" si="923"/>
        <v>7363072</v>
      </c>
      <c r="AD276" s="160" t="str">
        <f t="shared" si="924"/>
        <v>OK</v>
      </c>
      <c r="AE276" s="159">
        <v>49163</v>
      </c>
      <c r="AF276" s="159">
        <f t="shared" si="925"/>
        <v>7177798</v>
      </c>
      <c r="AG276" s="160" t="str">
        <f t="shared" si="926"/>
        <v>OK</v>
      </c>
      <c r="AH276" s="159">
        <v>50381</v>
      </c>
      <c r="AI276" s="159">
        <f t="shared" si="927"/>
        <v>7355626</v>
      </c>
      <c r="AJ276" s="160" t="str">
        <f t="shared" si="928"/>
        <v>OK</v>
      </c>
      <c r="AK276" s="159">
        <v>50488</v>
      </c>
      <c r="AL276" s="159">
        <f t="shared" si="929"/>
        <v>7371248</v>
      </c>
      <c r="AM276" s="160" t="str">
        <f t="shared" si="930"/>
        <v>OK</v>
      </c>
      <c r="AN276" s="159">
        <v>50274</v>
      </c>
      <c r="AO276" s="159">
        <f t="shared" si="931"/>
        <v>7340004</v>
      </c>
      <c r="AP276" s="160" t="str">
        <f t="shared" si="932"/>
        <v>OK</v>
      </c>
      <c r="AQ276" s="159">
        <v>50574</v>
      </c>
      <c r="AR276" s="159">
        <f t="shared" si="933"/>
        <v>7383804</v>
      </c>
      <c r="AS276" s="160" t="str">
        <f t="shared" si="934"/>
        <v>OK</v>
      </c>
      <c r="AT276" s="159">
        <v>50554</v>
      </c>
      <c r="AU276" s="159">
        <f t="shared" si="935"/>
        <v>7380884</v>
      </c>
      <c r="AV276" s="160" t="str">
        <f t="shared" si="936"/>
        <v>OK</v>
      </c>
      <c r="AW276" s="159">
        <v>50000</v>
      </c>
      <c r="AX276" s="159">
        <f t="shared" si="937"/>
        <v>7300000</v>
      </c>
      <c r="AY276" s="160" t="str">
        <f t="shared" si="938"/>
        <v>OK</v>
      </c>
      <c r="AZ276" s="159">
        <v>50946.363636363632</v>
      </c>
      <c r="BA276" s="159">
        <f t="shared" si="939"/>
        <v>7438169</v>
      </c>
      <c r="BB276" s="160" t="str">
        <f t="shared" si="940"/>
        <v>OK</v>
      </c>
    </row>
    <row r="277" spans="1:54" ht="90" x14ac:dyDescent="0.2">
      <c r="A277" s="155">
        <v>29.37</v>
      </c>
      <c r="B277" s="162" t="s">
        <v>421</v>
      </c>
      <c r="C277" s="157" t="s">
        <v>170</v>
      </c>
      <c r="D277" s="166">
        <v>150</v>
      </c>
      <c r="E277" s="159">
        <v>50946.363636363632</v>
      </c>
      <c r="F277" s="159">
        <f t="shared" si="908"/>
        <v>7641955</v>
      </c>
      <c r="G277" s="159">
        <v>50539</v>
      </c>
      <c r="H277" s="159">
        <f t="shared" si="909"/>
        <v>7580850</v>
      </c>
      <c r="I277" s="160" t="str">
        <f t="shared" si="910"/>
        <v>OK</v>
      </c>
      <c r="J277" s="159">
        <v>50093</v>
      </c>
      <c r="K277" s="159">
        <f t="shared" si="911"/>
        <v>7513950</v>
      </c>
      <c r="L277" s="160" t="str">
        <f t="shared" si="912"/>
        <v>OK</v>
      </c>
      <c r="M277" s="159">
        <v>50946</v>
      </c>
      <c r="N277" s="159">
        <f t="shared" si="913"/>
        <v>7641900</v>
      </c>
      <c r="O277" s="160" t="str">
        <f t="shared" si="914"/>
        <v>OK</v>
      </c>
      <c r="P277" s="159">
        <v>50271</v>
      </c>
      <c r="Q277" s="159">
        <f t="shared" si="915"/>
        <v>7540650</v>
      </c>
      <c r="R277" s="160" t="str">
        <f t="shared" si="916"/>
        <v>OK</v>
      </c>
      <c r="S277" s="159">
        <v>50370</v>
      </c>
      <c r="T277" s="159">
        <f t="shared" si="917"/>
        <v>7555500</v>
      </c>
      <c r="U277" s="160" t="str">
        <f t="shared" si="918"/>
        <v>OK</v>
      </c>
      <c r="V277" s="159">
        <v>50518</v>
      </c>
      <c r="W277" s="159">
        <f t="shared" si="919"/>
        <v>7577700</v>
      </c>
      <c r="X277" s="160" t="str">
        <f t="shared" si="920"/>
        <v>OK</v>
      </c>
      <c r="Y277" s="159">
        <v>50946.363636363632</v>
      </c>
      <c r="Z277" s="159">
        <f t="shared" si="921"/>
        <v>7641955</v>
      </c>
      <c r="AA277" s="160" t="str">
        <f t="shared" si="922"/>
        <v>OK</v>
      </c>
      <c r="AB277" s="159">
        <v>50432</v>
      </c>
      <c r="AC277" s="159">
        <f t="shared" si="923"/>
        <v>7564800</v>
      </c>
      <c r="AD277" s="160" t="str">
        <f t="shared" si="924"/>
        <v>OK</v>
      </c>
      <c r="AE277" s="159">
        <v>49163</v>
      </c>
      <c r="AF277" s="159">
        <f t="shared" si="925"/>
        <v>7374450</v>
      </c>
      <c r="AG277" s="160" t="str">
        <f t="shared" si="926"/>
        <v>OK</v>
      </c>
      <c r="AH277" s="159">
        <v>50381</v>
      </c>
      <c r="AI277" s="159">
        <f t="shared" si="927"/>
        <v>7557150</v>
      </c>
      <c r="AJ277" s="160" t="str">
        <f t="shared" si="928"/>
        <v>OK</v>
      </c>
      <c r="AK277" s="159">
        <v>50488</v>
      </c>
      <c r="AL277" s="159">
        <f t="shared" si="929"/>
        <v>7573200</v>
      </c>
      <c r="AM277" s="160" t="str">
        <f t="shared" si="930"/>
        <v>OK</v>
      </c>
      <c r="AN277" s="159">
        <v>50274</v>
      </c>
      <c r="AO277" s="159">
        <f t="shared" si="931"/>
        <v>7541100</v>
      </c>
      <c r="AP277" s="160" t="str">
        <f t="shared" si="932"/>
        <v>OK</v>
      </c>
      <c r="AQ277" s="159">
        <v>50574</v>
      </c>
      <c r="AR277" s="159">
        <f t="shared" si="933"/>
        <v>7586100</v>
      </c>
      <c r="AS277" s="160" t="str">
        <f t="shared" si="934"/>
        <v>OK</v>
      </c>
      <c r="AT277" s="159">
        <v>50554</v>
      </c>
      <c r="AU277" s="159">
        <f t="shared" si="935"/>
        <v>7583100</v>
      </c>
      <c r="AV277" s="160" t="str">
        <f t="shared" si="936"/>
        <v>OK</v>
      </c>
      <c r="AW277" s="159">
        <v>50000</v>
      </c>
      <c r="AX277" s="159">
        <f t="shared" si="937"/>
        <v>7500000</v>
      </c>
      <c r="AY277" s="160" t="str">
        <f t="shared" si="938"/>
        <v>OK</v>
      </c>
      <c r="AZ277" s="159">
        <v>50946.363636363632</v>
      </c>
      <c r="BA277" s="159">
        <f t="shared" si="939"/>
        <v>7641955</v>
      </c>
      <c r="BB277" s="160" t="str">
        <f t="shared" si="940"/>
        <v>OK</v>
      </c>
    </row>
    <row r="278" spans="1:54" ht="90" x14ac:dyDescent="0.2">
      <c r="A278" s="155">
        <v>29.38</v>
      </c>
      <c r="B278" s="162" t="s">
        <v>422</v>
      </c>
      <c r="C278" s="157" t="s">
        <v>170</v>
      </c>
      <c r="D278" s="166">
        <v>150</v>
      </c>
      <c r="E278" s="159">
        <v>150458</v>
      </c>
      <c r="F278" s="159">
        <f t="shared" si="908"/>
        <v>22568700</v>
      </c>
      <c r="G278" s="159">
        <v>149254</v>
      </c>
      <c r="H278" s="159">
        <f t="shared" si="909"/>
        <v>22388100</v>
      </c>
      <c r="I278" s="160" t="str">
        <f t="shared" si="910"/>
        <v>OK</v>
      </c>
      <c r="J278" s="159">
        <v>147938</v>
      </c>
      <c r="K278" s="159">
        <f t="shared" si="911"/>
        <v>22190700</v>
      </c>
      <c r="L278" s="160" t="str">
        <f t="shared" si="912"/>
        <v>OK</v>
      </c>
      <c r="M278" s="159">
        <v>150458</v>
      </c>
      <c r="N278" s="159">
        <f t="shared" si="913"/>
        <v>22568700</v>
      </c>
      <c r="O278" s="160" t="str">
        <f t="shared" si="914"/>
        <v>OK</v>
      </c>
      <c r="P278" s="159">
        <v>148464</v>
      </c>
      <c r="Q278" s="159">
        <f t="shared" si="915"/>
        <v>22269600</v>
      </c>
      <c r="R278" s="160" t="str">
        <f t="shared" si="916"/>
        <v>OK</v>
      </c>
      <c r="S278" s="159">
        <v>148758</v>
      </c>
      <c r="T278" s="159">
        <f t="shared" si="917"/>
        <v>22313700</v>
      </c>
      <c r="U278" s="160" t="str">
        <f t="shared" si="918"/>
        <v>OK</v>
      </c>
      <c r="V278" s="159">
        <v>149194</v>
      </c>
      <c r="W278" s="159">
        <f t="shared" si="919"/>
        <v>22379100</v>
      </c>
      <c r="X278" s="160" t="str">
        <f t="shared" si="920"/>
        <v>OK</v>
      </c>
      <c r="Y278" s="159">
        <v>150458</v>
      </c>
      <c r="Z278" s="159">
        <f t="shared" si="921"/>
        <v>22568700</v>
      </c>
      <c r="AA278" s="160" t="str">
        <f t="shared" si="922"/>
        <v>OK</v>
      </c>
      <c r="AB278" s="159">
        <v>148940</v>
      </c>
      <c r="AC278" s="159">
        <f t="shared" si="923"/>
        <v>22341000</v>
      </c>
      <c r="AD278" s="160" t="str">
        <f t="shared" si="924"/>
        <v>OK</v>
      </c>
      <c r="AE278" s="159">
        <v>145192</v>
      </c>
      <c r="AF278" s="159">
        <f t="shared" si="925"/>
        <v>21778800</v>
      </c>
      <c r="AG278" s="160" t="str">
        <f t="shared" si="926"/>
        <v>OK</v>
      </c>
      <c r="AH278" s="159">
        <v>148788</v>
      </c>
      <c r="AI278" s="159">
        <f t="shared" si="927"/>
        <v>22318200</v>
      </c>
      <c r="AJ278" s="160" t="str">
        <f t="shared" si="928"/>
        <v>OK</v>
      </c>
      <c r="AK278" s="159">
        <v>149104</v>
      </c>
      <c r="AL278" s="159">
        <f t="shared" si="929"/>
        <v>22365600</v>
      </c>
      <c r="AM278" s="160" t="str">
        <f t="shared" si="930"/>
        <v>OK</v>
      </c>
      <c r="AN278" s="159">
        <v>148471</v>
      </c>
      <c r="AO278" s="159">
        <f t="shared" si="931"/>
        <v>22270650</v>
      </c>
      <c r="AP278" s="160" t="str">
        <f t="shared" si="932"/>
        <v>OK</v>
      </c>
      <c r="AQ278" s="159">
        <v>149358</v>
      </c>
      <c r="AR278" s="159">
        <f t="shared" si="933"/>
        <v>22403700</v>
      </c>
      <c r="AS278" s="160" t="str">
        <f t="shared" si="934"/>
        <v>OK</v>
      </c>
      <c r="AT278" s="159">
        <v>149299</v>
      </c>
      <c r="AU278" s="159">
        <f t="shared" si="935"/>
        <v>22394850</v>
      </c>
      <c r="AV278" s="160" t="str">
        <f t="shared" si="936"/>
        <v>OK</v>
      </c>
      <c r="AW278" s="159">
        <v>148000</v>
      </c>
      <c r="AX278" s="159">
        <f t="shared" si="937"/>
        <v>22200000</v>
      </c>
      <c r="AY278" s="160" t="str">
        <f t="shared" si="938"/>
        <v>OK</v>
      </c>
      <c r="AZ278" s="159">
        <v>150458</v>
      </c>
      <c r="BA278" s="159">
        <f t="shared" si="939"/>
        <v>22568700</v>
      </c>
      <c r="BB278" s="160" t="str">
        <f t="shared" si="940"/>
        <v>OK</v>
      </c>
    </row>
    <row r="279" spans="1:54" ht="30" x14ac:dyDescent="0.2">
      <c r="A279" s="155">
        <v>29.39</v>
      </c>
      <c r="B279" s="162" t="s">
        <v>423</v>
      </c>
      <c r="C279" s="157" t="s">
        <v>170</v>
      </c>
      <c r="D279" s="166">
        <v>50</v>
      </c>
      <c r="E279" s="159">
        <v>111436</v>
      </c>
      <c r="F279" s="159">
        <f t="shared" si="908"/>
        <v>5571800</v>
      </c>
      <c r="G279" s="159">
        <v>110545</v>
      </c>
      <c r="H279" s="159">
        <f t="shared" si="909"/>
        <v>5527250</v>
      </c>
      <c r="I279" s="160" t="str">
        <f t="shared" si="910"/>
        <v>OK</v>
      </c>
      <c r="J279" s="159">
        <v>109570</v>
      </c>
      <c r="K279" s="159">
        <f t="shared" si="911"/>
        <v>5478500</v>
      </c>
      <c r="L279" s="160" t="str">
        <f t="shared" si="912"/>
        <v>OK</v>
      </c>
      <c r="M279" s="159">
        <v>111436</v>
      </c>
      <c r="N279" s="159">
        <f t="shared" si="913"/>
        <v>5571800</v>
      </c>
      <c r="O279" s="160" t="str">
        <f t="shared" si="914"/>
        <v>OK</v>
      </c>
      <c r="P279" s="159">
        <v>109959</v>
      </c>
      <c r="Q279" s="159">
        <f t="shared" si="915"/>
        <v>5497950</v>
      </c>
      <c r="R279" s="160" t="str">
        <f t="shared" si="916"/>
        <v>OK</v>
      </c>
      <c r="S279" s="159">
        <v>110177</v>
      </c>
      <c r="T279" s="159">
        <f t="shared" si="917"/>
        <v>5508850</v>
      </c>
      <c r="U279" s="160" t="str">
        <f t="shared" si="918"/>
        <v>OK</v>
      </c>
      <c r="V279" s="159">
        <v>110500</v>
      </c>
      <c r="W279" s="159">
        <f t="shared" si="919"/>
        <v>5525000</v>
      </c>
      <c r="X279" s="160" t="str">
        <f t="shared" si="920"/>
        <v>OK</v>
      </c>
      <c r="Y279" s="159">
        <v>111436</v>
      </c>
      <c r="Z279" s="159">
        <f t="shared" si="921"/>
        <v>5571800</v>
      </c>
      <c r="AA279" s="160" t="str">
        <f t="shared" si="922"/>
        <v>OK</v>
      </c>
      <c r="AB279" s="159">
        <v>110312</v>
      </c>
      <c r="AC279" s="159">
        <f t="shared" si="923"/>
        <v>5515600</v>
      </c>
      <c r="AD279" s="160" t="str">
        <f t="shared" si="924"/>
        <v>OK</v>
      </c>
      <c r="AE279" s="159">
        <v>107536</v>
      </c>
      <c r="AF279" s="159">
        <f t="shared" si="925"/>
        <v>5376800</v>
      </c>
      <c r="AG279" s="160" t="str">
        <f t="shared" si="926"/>
        <v>OK</v>
      </c>
      <c r="AH279" s="159">
        <v>110199</v>
      </c>
      <c r="AI279" s="159">
        <f t="shared" si="927"/>
        <v>5509950</v>
      </c>
      <c r="AJ279" s="160" t="str">
        <f t="shared" si="928"/>
        <v>OK</v>
      </c>
      <c r="AK279" s="159">
        <v>110433</v>
      </c>
      <c r="AL279" s="159">
        <f t="shared" si="929"/>
        <v>5521650</v>
      </c>
      <c r="AM279" s="160" t="str">
        <f t="shared" si="930"/>
        <v>OK</v>
      </c>
      <c r="AN279" s="159">
        <v>109964</v>
      </c>
      <c r="AO279" s="159">
        <f t="shared" si="931"/>
        <v>5498200</v>
      </c>
      <c r="AP279" s="160" t="str">
        <f t="shared" si="932"/>
        <v>OK</v>
      </c>
      <c r="AQ279" s="159">
        <v>110621</v>
      </c>
      <c r="AR279" s="159">
        <f t="shared" si="933"/>
        <v>5531050</v>
      </c>
      <c r="AS279" s="160" t="str">
        <f t="shared" si="934"/>
        <v>OK</v>
      </c>
      <c r="AT279" s="159">
        <v>110578</v>
      </c>
      <c r="AU279" s="159">
        <f t="shared" si="935"/>
        <v>5528900</v>
      </c>
      <c r="AV279" s="160" t="str">
        <f t="shared" si="936"/>
        <v>OK</v>
      </c>
      <c r="AW279" s="159">
        <v>110000</v>
      </c>
      <c r="AX279" s="159">
        <f t="shared" si="937"/>
        <v>5500000</v>
      </c>
      <c r="AY279" s="160" t="str">
        <f t="shared" si="938"/>
        <v>OK</v>
      </c>
      <c r="AZ279" s="159">
        <v>111436</v>
      </c>
      <c r="BA279" s="159">
        <f t="shared" si="939"/>
        <v>5571800</v>
      </c>
      <c r="BB279" s="160" t="str">
        <f t="shared" si="940"/>
        <v>OK</v>
      </c>
    </row>
    <row r="280" spans="1:54" ht="30" x14ac:dyDescent="0.2">
      <c r="A280" s="175" t="s">
        <v>424</v>
      </c>
      <c r="B280" s="162" t="s">
        <v>425</v>
      </c>
      <c r="C280" s="157" t="s">
        <v>170</v>
      </c>
      <c r="D280" s="166">
        <v>50</v>
      </c>
      <c r="E280" s="159">
        <v>56848</v>
      </c>
      <c r="F280" s="159">
        <f t="shared" si="908"/>
        <v>2842400</v>
      </c>
      <c r="G280" s="159">
        <v>56393</v>
      </c>
      <c r="H280" s="159">
        <f t="shared" si="909"/>
        <v>2819650</v>
      </c>
      <c r="I280" s="160" t="str">
        <f t="shared" si="910"/>
        <v>OK</v>
      </c>
      <c r="J280" s="159">
        <v>55896</v>
      </c>
      <c r="K280" s="159">
        <f t="shared" si="911"/>
        <v>2794800</v>
      </c>
      <c r="L280" s="160" t="str">
        <f t="shared" si="912"/>
        <v>OK</v>
      </c>
      <c r="M280" s="159">
        <v>56848</v>
      </c>
      <c r="N280" s="159">
        <f t="shared" si="913"/>
        <v>2842400</v>
      </c>
      <c r="O280" s="160" t="str">
        <f t="shared" si="914"/>
        <v>OK</v>
      </c>
      <c r="P280" s="159">
        <v>56095</v>
      </c>
      <c r="Q280" s="159">
        <f t="shared" si="915"/>
        <v>2804750</v>
      </c>
      <c r="R280" s="160" t="str">
        <f t="shared" si="916"/>
        <v>OK</v>
      </c>
      <c r="S280" s="159">
        <v>56206</v>
      </c>
      <c r="T280" s="159">
        <f t="shared" si="917"/>
        <v>2810300</v>
      </c>
      <c r="U280" s="160" t="str">
        <f t="shared" si="918"/>
        <v>OK</v>
      </c>
      <c r="V280" s="159">
        <v>56370</v>
      </c>
      <c r="W280" s="159">
        <f t="shared" si="919"/>
        <v>2818500</v>
      </c>
      <c r="X280" s="160" t="str">
        <f t="shared" si="920"/>
        <v>OK</v>
      </c>
      <c r="Y280" s="159">
        <v>56848</v>
      </c>
      <c r="Z280" s="159">
        <f t="shared" si="921"/>
        <v>2842400</v>
      </c>
      <c r="AA280" s="160" t="str">
        <f t="shared" si="922"/>
        <v>OK</v>
      </c>
      <c r="AB280" s="159">
        <v>56275</v>
      </c>
      <c r="AC280" s="159">
        <f t="shared" si="923"/>
        <v>2813750</v>
      </c>
      <c r="AD280" s="160" t="str">
        <f t="shared" si="924"/>
        <v>OK</v>
      </c>
      <c r="AE280" s="159">
        <v>54858</v>
      </c>
      <c r="AF280" s="159">
        <f t="shared" si="925"/>
        <v>2742900</v>
      </c>
      <c r="AG280" s="160" t="str">
        <f t="shared" si="926"/>
        <v>OK</v>
      </c>
      <c r="AH280" s="159">
        <v>56217</v>
      </c>
      <c r="AI280" s="159">
        <f t="shared" si="927"/>
        <v>2810850</v>
      </c>
      <c r="AJ280" s="160" t="str">
        <f t="shared" si="928"/>
        <v>OK</v>
      </c>
      <c r="AK280" s="159">
        <v>56336</v>
      </c>
      <c r="AL280" s="159">
        <f t="shared" si="929"/>
        <v>2816800</v>
      </c>
      <c r="AM280" s="160" t="str">
        <f t="shared" si="930"/>
        <v>OK</v>
      </c>
      <c r="AN280" s="159">
        <v>56097</v>
      </c>
      <c r="AO280" s="159">
        <f t="shared" si="931"/>
        <v>2804850</v>
      </c>
      <c r="AP280" s="160" t="str">
        <f t="shared" si="932"/>
        <v>OK</v>
      </c>
      <c r="AQ280" s="159">
        <v>56432</v>
      </c>
      <c r="AR280" s="159">
        <f t="shared" si="933"/>
        <v>2821600</v>
      </c>
      <c r="AS280" s="160" t="str">
        <f t="shared" si="934"/>
        <v>OK</v>
      </c>
      <c r="AT280" s="159">
        <v>56410</v>
      </c>
      <c r="AU280" s="159">
        <f t="shared" si="935"/>
        <v>2820500</v>
      </c>
      <c r="AV280" s="160" t="str">
        <f t="shared" si="936"/>
        <v>OK</v>
      </c>
      <c r="AW280" s="159">
        <v>56000</v>
      </c>
      <c r="AX280" s="159">
        <f t="shared" si="937"/>
        <v>2800000</v>
      </c>
      <c r="AY280" s="160" t="str">
        <f t="shared" si="938"/>
        <v>OK</v>
      </c>
      <c r="AZ280" s="159">
        <v>56848</v>
      </c>
      <c r="BA280" s="159">
        <f t="shared" si="939"/>
        <v>2842400</v>
      </c>
      <c r="BB280" s="160" t="str">
        <f t="shared" si="940"/>
        <v>OK</v>
      </c>
    </row>
    <row r="281" spans="1:54" ht="30" x14ac:dyDescent="0.2">
      <c r="A281" s="155">
        <v>29.41</v>
      </c>
      <c r="B281" s="162" t="s">
        <v>426</v>
      </c>
      <c r="C281" s="157" t="s">
        <v>170</v>
      </c>
      <c r="D281" s="166">
        <v>20</v>
      </c>
      <c r="E281" s="159">
        <v>17308</v>
      </c>
      <c r="F281" s="159">
        <f t="shared" si="908"/>
        <v>346160</v>
      </c>
      <c r="G281" s="159">
        <v>17170</v>
      </c>
      <c r="H281" s="159">
        <f t="shared" si="909"/>
        <v>343400</v>
      </c>
      <c r="I281" s="160" t="str">
        <f t="shared" si="910"/>
        <v>OK</v>
      </c>
      <c r="J281" s="159">
        <v>17018</v>
      </c>
      <c r="K281" s="159">
        <f t="shared" si="911"/>
        <v>340360</v>
      </c>
      <c r="L281" s="160" t="str">
        <f t="shared" si="912"/>
        <v>OK</v>
      </c>
      <c r="M281" s="159">
        <v>17308</v>
      </c>
      <c r="N281" s="159">
        <f t="shared" si="913"/>
        <v>346160</v>
      </c>
      <c r="O281" s="160" t="str">
        <f t="shared" si="914"/>
        <v>OK</v>
      </c>
      <c r="P281" s="159">
        <v>17079</v>
      </c>
      <c r="Q281" s="159">
        <f t="shared" si="915"/>
        <v>341580</v>
      </c>
      <c r="R281" s="160" t="str">
        <f t="shared" si="916"/>
        <v>OK</v>
      </c>
      <c r="S281" s="159">
        <v>17112</v>
      </c>
      <c r="T281" s="159">
        <f t="shared" si="917"/>
        <v>342240</v>
      </c>
      <c r="U281" s="160" t="str">
        <f t="shared" si="918"/>
        <v>OK</v>
      </c>
      <c r="V281" s="159">
        <v>17163</v>
      </c>
      <c r="W281" s="159">
        <f t="shared" si="919"/>
        <v>343260</v>
      </c>
      <c r="X281" s="160" t="str">
        <f t="shared" si="920"/>
        <v>OK</v>
      </c>
      <c r="Y281" s="159">
        <v>17308</v>
      </c>
      <c r="Z281" s="159">
        <f t="shared" si="921"/>
        <v>346160</v>
      </c>
      <c r="AA281" s="160" t="str">
        <f t="shared" si="922"/>
        <v>OK</v>
      </c>
      <c r="AB281" s="159">
        <v>17133</v>
      </c>
      <c r="AC281" s="159">
        <f t="shared" si="923"/>
        <v>342660</v>
      </c>
      <c r="AD281" s="160" t="str">
        <f t="shared" si="924"/>
        <v>OK</v>
      </c>
      <c r="AE281" s="159">
        <v>16702</v>
      </c>
      <c r="AF281" s="159">
        <f t="shared" si="925"/>
        <v>334040</v>
      </c>
      <c r="AG281" s="160" t="str">
        <f t="shared" si="926"/>
        <v>OK</v>
      </c>
      <c r="AH281" s="159">
        <v>17116</v>
      </c>
      <c r="AI281" s="159">
        <f t="shared" si="927"/>
        <v>342320</v>
      </c>
      <c r="AJ281" s="160" t="str">
        <f t="shared" si="928"/>
        <v>OK</v>
      </c>
      <c r="AK281" s="159">
        <v>17152</v>
      </c>
      <c r="AL281" s="159">
        <f t="shared" si="929"/>
        <v>343040</v>
      </c>
      <c r="AM281" s="160" t="str">
        <f t="shared" si="930"/>
        <v>OK</v>
      </c>
      <c r="AN281" s="159">
        <v>17079</v>
      </c>
      <c r="AO281" s="159">
        <f t="shared" si="931"/>
        <v>341580</v>
      </c>
      <c r="AP281" s="160" t="str">
        <f t="shared" si="932"/>
        <v>OK</v>
      </c>
      <c r="AQ281" s="159">
        <v>17181</v>
      </c>
      <c r="AR281" s="159">
        <f t="shared" si="933"/>
        <v>343620</v>
      </c>
      <c r="AS281" s="160" t="str">
        <f t="shared" si="934"/>
        <v>OK</v>
      </c>
      <c r="AT281" s="159">
        <v>17175</v>
      </c>
      <c r="AU281" s="159">
        <f t="shared" si="935"/>
        <v>343500</v>
      </c>
      <c r="AV281" s="160" t="str">
        <f t="shared" si="936"/>
        <v>OK</v>
      </c>
      <c r="AW281" s="159">
        <v>17000</v>
      </c>
      <c r="AX281" s="159">
        <f t="shared" si="937"/>
        <v>340000</v>
      </c>
      <c r="AY281" s="160" t="str">
        <f t="shared" si="938"/>
        <v>OK</v>
      </c>
      <c r="AZ281" s="159">
        <v>17308</v>
      </c>
      <c r="BA281" s="159">
        <f t="shared" si="939"/>
        <v>346160</v>
      </c>
      <c r="BB281" s="160" t="str">
        <f t="shared" si="940"/>
        <v>OK</v>
      </c>
    </row>
    <row r="282" spans="1:54" ht="30" x14ac:dyDescent="0.2">
      <c r="A282" s="155">
        <v>29.42</v>
      </c>
      <c r="B282" s="162" t="s">
        <v>427</v>
      </c>
      <c r="C282" s="157" t="s">
        <v>170</v>
      </c>
      <c r="D282" s="166">
        <v>20</v>
      </c>
      <c r="E282" s="159">
        <v>16420</v>
      </c>
      <c r="F282" s="159">
        <f t="shared" si="908"/>
        <v>328400</v>
      </c>
      <c r="G282" s="159">
        <v>16289</v>
      </c>
      <c r="H282" s="159">
        <f t="shared" si="909"/>
        <v>325780</v>
      </c>
      <c r="I282" s="160" t="str">
        <f t="shared" si="910"/>
        <v>OK</v>
      </c>
      <c r="J282" s="159">
        <v>16145</v>
      </c>
      <c r="K282" s="159">
        <f t="shared" si="911"/>
        <v>322900</v>
      </c>
      <c r="L282" s="160" t="str">
        <f t="shared" si="912"/>
        <v>OK</v>
      </c>
      <c r="M282" s="159">
        <v>16420</v>
      </c>
      <c r="N282" s="159">
        <f t="shared" si="913"/>
        <v>328400</v>
      </c>
      <c r="O282" s="160" t="str">
        <f t="shared" si="914"/>
        <v>OK</v>
      </c>
      <c r="P282" s="159">
        <v>16202</v>
      </c>
      <c r="Q282" s="159">
        <f t="shared" si="915"/>
        <v>324040</v>
      </c>
      <c r="R282" s="160" t="str">
        <f t="shared" si="916"/>
        <v>OK</v>
      </c>
      <c r="S282" s="159">
        <v>16234</v>
      </c>
      <c r="T282" s="159">
        <f t="shared" si="917"/>
        <v>324680</v>
      </c>
      <c r="U282" s="160" t="str">
        <f t="shared" si="918"/>
        <v>OK</v>
      </c>
      <c r="V282" s="159">
        <v>16282</v>
      </c>
      <c r="W282" s="159">
        <f t="shared" si="919"/>
        <v>325640</v>
      </c>
      <c r="X282" s="160" t="str">
        <f t="shared" si="920"/>
        <v>OK</v>
      </c>
      <c r="Y282" s="159">
        <v>16420</v>
      </c>
      <c r="Z282" s="159">
        <f t="shared" si="921"/>
        <v>328400</v>
      </c>
      <c r="AA282" s="160" t="str">
        <f t="shared" si="922"/>
        <v>OK</v>
      </c>
      <c r="AB282" s="159">
        <v>16254</v>
      </c>
      <c r="AC282" s="159">
        <f t="shared" si="923"/>
        <v>325080</v>
      </c>
      <c r="AD282" s="160" t="str">
        <f t="shared" si="924"/>
        <v>OK</v>
      </c>
      <c r="AE282" s="159">
        <v>15845</v>
      </c>
      <c r="AF282" s="159">
        <f t="shared" si="925"/>
        <v>316900</v>
      </c>
      <c r="AG282" s="160" t="str">
        <f t="shared" si="926"/>
        <v>OK</v>
      </c>
      <c r="AH282" s="159">
        <v>16238</v>
      </c>
      <c r="AI282" s="159">
        <f t="shared" si="927"/>
        <v>324760</v>
      </c>
      <c r="AJ282" s="160" t="str">
        <f t="shared" si="928"/>
        <v>OK</v>
      </c>
      <c r="AK282" s="159">
        <v>16272</v>
      </c>
      <c r="AL282" s="159">
        <f t="shared" si="929"/>
        <v>325440</v>
      </c>
      <c r="AM282" s="160" t="str">
        <f t="shared" si="930"/>
        <v>OK</v>
      </c>
      <c r="AN282" s="159">
        <v>16203</v>
      </c>
      <c r="AO282" s="159">
        <f t="shared" si="931"/>
        <v>324060</v>
      </c>
      <c r="AP282" s="160" t="str">
        <f t="shared" si="932"/>
        <v>OK</v>
      </c>
      <c r="AQ282" s="159">
        <v>16300</v>
      </c>
      <c r="AR282" s="159">
        <f t="shared" si="933"/>
        <v>326000</v>
      </c>
      <c r="AS282" s="160" t="str">
        <f t="shared" si="934"/>
        <v>OK</v>
      </c>
      <c r="AT282" s="159">
        <v>16294</v>
      </c>
      <c r="AU282" s="159">
        <f t="shared" si="935"/>
        <v>325880</v>
      </c>
      <c r="AV282" s="160" t="str">
        <f t="shared" si="936"/>
        <v>OK</v>
      </c>
      <c r="AW282" s="159">
        <v>16100</v>
      </c>
      <c r="AX282" s="159">
        <f t="shared" si="937"/>
        <v>322000</v>
      </c>
      <c r="AY282" s="160" t="str">
        <f t="shared" si="938"/>
        <v>OK</v>
      </c>
      <c r="AZ282" s="159">
        <v>16420</v>
      </c>
      <c r="BA282" s="159">
        <f t="shared" si="939"/>
        <v>328400</v>
      </c>
      <c r="BB282" s="160" t="str">
        <f t="shared" si="940"/>
        <v>OK</v>
      </c>
    </row>
    <row r="283" spans="1:54" ht="30" x14ac:dyDescent="0.2">
      <c r="A283" s="155">
        <v>29.43</v>
      </c>
      <c r="B283" s="162" t="s">
        <v>428</v>
      </c>
      <c r="C283" s="157" t="s">
        <v>170</v>
      </c>
      <c r="D283" s="166">
        <v>200</v>
      </c>
      <c r="E283" s="159">
        <v>14764</v>
      </c>
      <c r="F283" s="159">
        <f t="shared" si="908"/>
        <v>2952800</v>
      </c>
      <c r="G283" s="159">
        <v>14646</v>
      </c>
      <c r="H283" s="159">
        <f t="shared" si="909"/>
        <v>2929200</v>
      </c>
      <c r="I283" s="160" t="str">
        <f t="shared" si="910"/>
        <v>OK</v>
      </c>
      <c r="J283" s="159">
        <v>14517</v>
      </c>
      <c r="K283" s="159">
        <f t="shared" si="911"/>
        <v>2903400</v>
      </c>
      <c r="L283" s="160" t="str">
        <f t="shared" si="912"/>
        <v>OK</v>
      </c>
      <c r="M283" s="159">
        <v>14764</v>
      </c>
      <c r="N283" s="159">
        <f t="shared" si="913"/>
        <v>2952800</v>
      </c>
      <c r="O283" s="160" t="str">
        <f t="shared" si="914"/>
        <v>OK</v>
      </c>
      <c r="P283" s="159">
        <v>14568</v>
      </c>
      <c r="Q283" s="159">
        <f t="shared" si="915"/>
        <v>2913600</v>
      </c>
      <c r="R283" s="160" t="str">
        <f t="shared" si="916"/>
        <v>OK</v>
      </c>
      <c r="S283" s="159">
        <v>14597</v>
      </c>
      <c r="T283" s="159">
        <f t="shared" si="917"/>
        <v>2919400</v>
      </c>
      <c r="U283" s="160" t="str">
        <f t="shared" si="918"/>
        <v>OK</v>
      </c>
      <c r="V283" s="159">
        <v>14640</v>
      </c>
      <c r="W283" s="159">
        <f t="shared" si="919"/>
        <v>2928000</v>
      </c>
      <c r="X283" s="160" t="str">
        <f t="shared" si="920"/>
        <v>OK</v>
      </c>
      <c r="Y283" s="159">
        <v>14764</v>
      </c>
      <c r="Z283" s="159">
        <f t="shared" si="921"/>
        <v>2952800</v>
      </c>
      <c r="AA283" s="160" t="str">
        <f t="shared" si="922"/>
        <v>OK</v>
      </c>
      <c r="AB283" s="159">
        <v>14615</v>
      </c>
      <c r="AC283" s="159">
        <f t="shared" si="923"/>
        <v>2923000</v>
      </c>
      <c r="AD283" s="160" t="str">
        <f t="shared" si="924"/>
        <v>OK</v>
      </c>
      <c r="AE283" s="159">
        <v>14247</v>
      </c>
      <c r="AF283" s="159">
        <f t="shared" si="925"/>
        <v>2849400</v>
      </c>
      <c r="AG283" s="160" t="str">
        <f t="shared" si="926"/>
        <v>OK</v>
      </c>
      <c r="AH283" s="159">
        <v>14600</v>
      </c>
      <c r="AI283" s="159">
        <f t="shared" si="927"/>
        <v>2920000</v>
      </c>
      <c r="AJ283" s="160" t="str">
        <f t="shared" si="928"/>
        <v>OK</v>
      </c>
      <c r="AK283" s="159">
        <v>14631</v>
      </c>
      <c r="AL283" s="159">
        <f t="shared" si="929"/>
        <v>2926200</v>
      </c>
      <c r="AM283" s="160" t="str">
        <f t="shared" si="930"/>
        <v>OK</v>
      </c>
      <c r="AN283" s="159">
        <v>14569</v>
      </c>
      <c r="AO283" s="159">
        <f t="shared" si="931"/>
        <v>2913800</v>
      </c>
      <c r="AP283" s="160" t="str">
        <f t="shared" si="932"/>
        <v>OK</v>
      </c>
      <c r="AQ283" s="159">
        <v>14656</v>
      </c>
      <c r="AR283" s="159">
        <f t="shared" si="933"/>
        <v>2931200</v>
      </c>
      <c r="AS283" s="160" t="str">
        <f t="shared" si="934"/>
        <v>OK</v>
      </c>
      <c r="AT283" s="159">
        <v>14650</v>
      </c>
      <c r="AU283" s="159">
        <f t="shared" si="935"/>
        <v>2930000</v>
      </c>
      <c r="AV283" s="160" t="str">
        <f t="shared" si="936"/>
        <v>OK</v>
      </c>
      <c r="AW283" s="159">
        <v>14500</v>
      </c>
      <c r="AX283" s="159">
        <f t="shared" si="937"/>
        <v>2900000</v>
      </c>
      <c r="AY283" s="160" t="str">
        <f t="shared" si="938"/>
        <v>OK</v>
      </c>
      <c r="AZ283" s="159">
        <v>14764</v>
      </c>
      <c r="BA283" s="159">
        <f t="shared" si="939"/>
        <v>2952800</v>
      </c>
      <c r="BB283" s="160" t="str">
        <f t="shared" si="940"/>
        <v>OK</v>
      </c>
    </row>
    <row r="284" spans="1:54" x14ac:dyDescent="0.2">
      <c r="A284" s="155">
        <v>29.44</v>
      </c>
      <c r="B284" s="162" t="s">
        <v>429</v>
      </c>
      <c r="C284" s="157" t="s">
        <v>170</v>
      </c>
      <c r="D284" s="166">
        <v>100</v>
      </c>
      <c r="E284" s="159">
        <v>7390</v>
      </c>
      <c r="F284" s="159">
        <f t="shared" si="908"/>
        <v>739000</v>
      </c>
      <c r="G284" s="159">
        <v>7331</v>
      </c>
      <c r="H284" s="159">
        <f t="shared" si="909"/>
        <v>733100</v>
      </c>
      <c r="I284" s="160" t="str">
        <f t="shared" si="910"/>
        <v>OK</v>
      </c>
      <c r="J284" s="159">
        <v>7266</v>
      </c>
      <c r="K284" s="159">
        <f t="shared" si="911"/>
        <v>726600</v>
      </c>
      <c r="L284" s="160" t="str">
        <f t="shared" si="912"/>
        <v>OK</v>
      </c>
      <c r="M284" s="159">
        <v>7390</v>
      </c>
      <c r="N284" s="159">
        <f t="shared" si="913"/>
        <v>739000</v>
      </c>
      <c r="O284" s="160" t="str">
        <f t="shared" si="914"/>
        <v>OK</v>
      </c>
      <c r="P284" s="159">
        <v>7292</v>
      </c>
      <c r="Q284" s="159">
        <f t="shared" si="915"/>
        <v>729200</v>
      </c>
      <c r="R284" s="160" t="str">
        <f t="shared" si="916"/>
        <v>OK</v>
      </c>
      <c r="S284" s="159">
        <v>7306</v>
      </c>
      <c r="T284" s="159">
        <f t="shared" si="917"/>
        <v>730600</v>
      </c>
      <c r="U284" s="160" t="str">
        <f t="shared" si="918"/>
        <v>OK</v>
      </c>
      <c r="V284" s="159">
        <v>7328</v>
      </c>
      <c r="W284" s="159">
        <f t="shared" si="919"/>
        <v>732800</v>
      </c>
      <c r="X284" s="160" t="str">
        <f t="shared" si="920"/>
        <v>OK</v>
      </c>
      <c r="Y284" s="159">
        <v>7390</v>
      </c>
      <c r="Z284" s="159">
        <f t="shared" si="921"/>
        <v>739000</v>
      </c>
      <c r="AA284" s="160" t="str">
        <f t="shared" si="922"/>
        <v>OK</v>
      </c>
      <c r="AB284" s="159">
        <v>7315</v>
      </c>
      <c r="AC284" s="159">
        <f t="shared" si="923"/>
        <v>731500</v>
      </c>
      <c r="AD284" s="160" t="str">
        <f t="shared" si="924"/>
        <v>OK</v>
      </c>
      <c r="AE284" s="159">
        <v>7131</v>
      </c>
      <c r="AF284" s="159">
        <f t="shared" si="925"/>
        <v>713100</v>
      </c>
      <c r="AG284" s="160" t="str">
        <f t="shared" si="926"/>
        <v>OK</v>
      </c>
      <c r="AH284" s="159">
        <v>7308</v>
      </c>
      <c r="AI284" s="159">
        <f t="shared" si="927"/>
        <v>730800</v>
      </c>
      <c r="AJ284" s="160" t="str">
        <f t="shared" si="928"/>
        <v>OK</v>
      </c>
      <c r="AK284" s="159">
        <v>7323</v>
      </c>
      <c r="AL284" s="159">
        <f t="shared" si="929"/>
        <v>732300</v>
      </c>
      <c r="AM284" s="160" t="str">
        <f t="shared" si="930"/>
        <v>OK</v>
      </c>
      <c r="AN284" s="159">
        <v>7292</v>
      </c>
      <c r="AO284" s="159">
        <f t="shared" si="931"/>
        <v>729200</v>
      </c>
      <c r="AP284" s="160" t="str">
        <f t="shared" si="932"/>
        <v>OK</v>
      </c>
      <c r="AQ284" s="159">
        <v>7336</v>
      </c>
      <c r="AR284" s="159">
        <f t="shared" si="933"/>
        <v>733600</v>
      </c>
      <c r="AS284" s="160" t="str">
        <f t="shared" si="934"/>
        <v>OK</v>
      </c>
      <c r="AT284" s="159">
        <v>7333</v>
      </c>
      <c r="AU284" s="159">
        <f t="shared" si="935"/>
        <v>733300</v>
      </c>
      <c r="AV284" s="160" t="str">
        <f t="shared" si="936"/>
        <v>OK</v>
      </c>
      <c r="AW284" s="159">
        <v>7250</v>
      </c>
      <c r="AX284" s="159">
        <f t="shared" si="937"/>
        <v>725000</v>
      </c>
      <c r="AY284" s="160" t="str">
        <f t="shared" si="938"/>
        <v>OK</v>
      </c>
      <c r="AZ284" s="159">
        <v>7390</v>
      </c>
      <c r="BA284" s="159">
        <f t="shared" si="939"/>
        <v>739000</v>
      </c>
      <c r="BB284" s="160" t="str">
        <f t="shared" si="940"/>
        <v>OK</v>
      </c>
    </row>
    <row r="285" spans="1:54" ht="30" x14ac:dyDescent="0.2">
      <c r="A285" s="155">
        <v>29.45</v>
      </c>
      <c r="B285" s="162" t="s">
        <v>430</v>
      </c>
      <c r="C285" s="157" t="s">
        <v>185</v>
      </c>
      <c r="D285" s="166">
        <v>1</v>
      </c>
      <c r="E285" s="159">
        <v>1766000</v>
      </c>
      <c r="F285" s="159">
        <f t="shared" si="908"/>
        <v>1766000</v>
      </c>
      <c r="G285" s="159">
        <v>1751872</v>
      </c>
      <c r="H285" s="159">
        <f t="shared" si="909"/>
        <v>1751872</v>
      </c>
      <c r="I285" s="160" t="str">
        <f t="shared" si="910"/>
        <v>OK</v>
      </c>
      <c r="J285" s="159">
        <v>1736427</v>
      </c>
      <c r="K285" s="159">
        <f t="shared" si="911"/>
        <v>1736427</v>
      </c>
      <c r="L285" s="160" t="str">
        <f t="shared" si="912"/>
        <v>OK</v>
      </c>
      <c r="M285" s="159">
        <v>1766000</v>
      </c>
      <c r="N285" s="159">
        <f t="shared" si="913"/>
        <v>1766000</v>
      </c>
      <c r="O285" s="160" t="str">
        <f t="shared" si="914"/>
        <v>OK</v>
      </c>
      <c r="P285" s="159">
        <v>1742601</v>
      </c>
      <c r="Q285" s="159">
        <f t="shared" si="915"/>
        <v>1742601</v>
      </c>
      <c r="R285" s="160" t="str">
        <f t="shared" si="916"/>
        <v>OK</v>
      </c>
      <c r="S285" s="159">
        <v>1746044</v>
      </c>
      <c r="T285" s="159">
        <f t="shared" si="917"/>
        <v>1746044</v>
      </c>
      <c r="U285" s="160" t="str">
        <f t="shared" si="918"/>
        <v>OK</v>
      </c>
      <c r="V285" s="159">
        <v>1751166</v>
      </c>
      <c r="W285" s="159">
        <f t="shared" si="919"/>
        <v>1751166</v>
      </c>
      <c r="X285" s="160" t="str">
        <f t="shared" si="920"/>
        <v>OK</v>
      </c>
      <c r="Y285" s="159">
        <v>1766000</v>
      </c>
      <c r="Z285" s="159">
        <f t="shared" si="921"/>
        <v>1766000</v>
      </c>
      <c r="AA285" s="160" t="str">
        <f t="shared" si="922"/>
        <v>OK</v>
      </c>
      <c r="AB285" s="159">
        <v>1748186</v>
      </c>
      <c r="AC285" s="159">
        <f t="shared" si="923"/>
        <v>1748186</v>
      </c>
      <c r="AD285" s="160" t="str">
        <f t="shared" si="924"/>
        <v>OK</v>
      </c>
      <c r="AE285" s="159">
        <v>1704190</v>
      </c>
      <c r="AF285" s="159">
        <f t="shared" si="925"/>
        <v>1704190</v>
      </c>
      <c r="AG285" s="160" t="str">
        <f t="shared" si="926"/>
        <v>OK</v>
      </c>
      <c r="AH285" s="159">
        <v>1746397</v>
      </c>
      <c r="AI285" s="159">
        <f t="shared" si="927"/>
        <v>1746397</v>
      </c>
      <c r="AJ285" s="160" t="str">
        <f t="shared" si="928"/>
        <v>OK</v>
      </c>
      <c r="AK285" s="159">
        <v>1750106</v>
      </c>
      <c r="AL285" s="159">
        <f t="shared" si="929"/>
        <v>1750106</v>
      </c>
      <c r="AM285" s="160" t="str">
        <f t="shared" si="930"/>
        <v>OK</v>
      </c>
      <c r="AN285" s="159">
        <v>1742678</v>
      </c>
      <c r="AO285" s="159">
        <f t="shared" si="931"/>
        <v>1742678</v>
      </c>
      <c r="AP285" s="160" t="str">
        <f t="shared" si="932"/>
        <v>OK</v>
      </c>
      <c r="AQ285" s="159">
        <v>1753085</v>
      </c>
      <c r="AR285" s="159">
        <f t="shared" si="933"/>
        <v>1753085</v>
      </c>
      <c r="AS285" s="160" t="str">
        <f t="shared" si="934"/>
        <v>OK</v>
      </c>
      <c r="AT285" s="159">
        <v>1752402</v>
      </c>
      <c r="AU285" s="159">
        <f t="shared" si="935"/>
        <v>1752402</v>
      </c>
      <c r="AV285" s="160" t="str">
        <f t="shared" si="936"/>
        <v>OK</v>
      </c>
      <c r="AW285" s="159">
        <v>1730700</v>
      </c>
      <c r="AX285" s="159">
        <f t="shared" si="937"/>
        <v>1730700</v>
      </c>
      <c r="AY285" s="160" t="str">
        <f t="shared" si="938"/>
        <v>OK</v>
      </c>
      <c r="AZ285" s="159">
        <v>1766000</v>
      </c>
      <c r="BA285" s="159">
        <f t="shared" si="939"/>
        <v>1766000</v>
      </c>
      <c r="BB285" s="160" t="str">
        <f t="shared" si="940"/>
        <v>OK</v>
      </c>
    </row>
    <row r="286" spans="1:54" ht="30" x14ac:dyDescent="0.2">
      <c r="A286" s="155">
        <v>29.46</v>
      </c>
      <c r="B286" s="162" t="s">
        <v>431</v>
      </c>
      <c r="C286" s="157" t="s">
        <v>185</v>
      </c>
      <c r="D286" s="166">
        <v>15</v>
      </c>
      <c r="E286" s="159">
        <v>966000</v>
      </c>
      <c r="F286" s="159">
        <f t="shared" si="908"/>
        <v>14490000</v>
      </c>
      <c r="G286" s="159">
        <v>958272</v>
      </c>
      <c r="H286" s="159">
        <f t="shared" si="909"/>
        <v>14374080</v>
      </c>
      <c r="I286" s="160" t="str">
        <f t="shared" si="910"/>
        <v>OK</v>
      </c>
      <c r="J286" s="159">
        <v>949824</v>
      </c>
      <c r="K286" s="159">
        <f t="shared" si="911"/>
        <v>14247360</v>
      </c>
      <c r="L286" s="160" t="str">
        <f t="shared" si="912"/>
        <v>OK</v>
      </c>
      <c r="M286" s="159">
        <v>966000</v>
      </c>
      <c r="N286" s="159">
        <f t="shared" si="913"/>
        <v>14490000</v>
      </c>
      <c r="O286" s="160" t="str">
        <f t="shared" si="914"/>
        <v>OK</v>
      </c>
      <c r="P286" s="159">
        <v>953201</v>
      </c>
      <c r="Q286" s="159">
        <f t="shared" si="915"/>
        <v>14298015</v>
      </c>
      <c r="R286" s="160" t="str">
        <f t="shared" si="916"/>
        <v>OK</v>
      </c>
      <c r="S286" s="159">
        <v>955084</v>
      </c>
      <c r="T286" s="159">
        <f t="shared" si="917"/>
        <v>14326260</v>
      </c>
      <c r="U286" s="160" t="str">
        <f t="shared" si="918"/>
        <v>OK</v>
      </c>
      <c r="V286" s="159">
        <v>957886</v>
      </c>
      <c r="W286" s="159">
        <f t="shared" si="919"/>
        <v>14368290</v>
      </c>
      <c r="X286" s="160" t="str">
        <f t="shared" si="920"/>
        <v>OK</v>
      </c>
      <c r="Y286" s="159">
        <v>966000</v>
      </c>
      <c r="Z286" s="159">
        <f t="shared" si="921"/>
        <v>14490000</v>
      </c>
      <c r="AA286" s="160" t="str">
        <f t="shared" si="922"/>
        <v>OK</v>
      </c>
      <c r="AB286" s="159">
        <v>956256</v>
      </c>
      <c r="AC286" s="159">
        <f t="shared" si="923"/>
        <v>14343840</v>
      </c>
      <c r="AD286" s="160" t="str">
        <f t="shared" si="924"/>
        <v>OK</v>
      </c>
      <c r="AE286" s="159">
        <v>932190</v>
      </c>
      <c r="AF286" s="159">
        <f t="shared" si="925"/>
        <v>13982850</v>
      </c>
      <c r="AG286" s="160" t="str">
        <f t="shared" si="926"/>
        <v>OK</v>
      </c>
      <c r="AH286" s="159">
        <v>955277</v>
      </c>
      <c r="AI286" s="159">
        <f t="shared" si="927"/>
        <v>14329155</v>
      </c>
      <c r="AJ286" s="160" t="str">
        <f t="shared" si="928"/>
        <v>OK</v>
      </c>
      <c r="AK286" s="159">
        <v>957306</v>
      </c>
      <c r="AL286" s="159">
        <f t="shared" si="929"/>
        <v>14359590</v>
      </c>
      <c r="AM286" s="160" t="str">
        <f t="shared" si="930"/>
        <v>OK</v>
      </c>
      <c r="AN286" s="159">
        <v>953243</v>
      </c>
      <c r="AO286" s="159">
        <f t="shared" si="931"/>
        <v>14298645</v>
      </c>
      <c r="AP286" s="160" t="str">
        <f t="shared" si="932"/>
        <v>OK</v>
      </c>
      <c r="AQ286" s="159">
        <v>958936</v>
      </c>
      <c r="AR286" s="159">
        <f t="shared" si="933"/>
        <v>14384040</v>
      </c>
      <c r="AS286" s="160" t="str">
        <f t="shared" si="934"/>
        <v>OK</v>
      </c>
      <c r="AT286" s="159">
        <v>958562</v>
      </c>
      <c r="AU286" s="159">
        <f t="shared" si="935"/>
        <v>14378430</v>
      </c>
      <c r="AV286" s="160" t="str">
        <f t="shared" si="936"/>
        <v>OK</v>
      </c>
      <c r="AW286" s="159">
        <v>947000</v>
      </c>
      <c r="AX286" s="159">
        <f t="shared" si="937"/>
        <v>14205000</v>
      </c>
      <c r="AY286" s="160" t="str">
        <f t="shared" si="938"/>
        <v>OK</v>
      </c>
      <c r="AZ286" s="159">
        <v>966000</v>
      </c>
      <c r="BA286" s="159">
        <f t="shared" si="939"/>
        <v>14490000</v>
      </c>
      <c r="BB286" s="160" t="str">
        <f t="shared" si="940"/>
        <v>OK</v>
      </c>
    </row>
    <row r="287" spans="1:54" ht="30" x14ac:dyDescent="0.2">
      <c r="A287" s="155">
        <v>29.47</v>
      </c>
      <c r="B287" s="162" t="s">
        <v>432</v>
      </c>
      <c r="C287" s="157" t="s">
        <v>170</v>
      </c>
      <c r="D287" s="166">
        <v>100</v>
      </c>
      <c r="E287" s="159">
        <v>12000</v>
      </c>
      <c r="F287" s="159">
        <f t="shared" si="908"/>
        <v>1200000</v>
      </c>
      <c r="G287" s="159">
        <v>11904</v>
      </c>
      <c r="H287" s="159">
        <f t="shared" si="909"/>
        <v>1190400</v>
      </c>
      <c r="I287" s="160" t="str">
        <f t="shared" si="910"/>
        <v>OK</v>
      </c>
      <c r="J287" s="159">
        <v>11799</v>
      </c>
      <c r="K287" s="159">
        <f t="shared" si="911"/>
        <v>1179900</v>
      </c>
      <c r="L287" s="160" t="str">
        <f t="shared" si="912"/>
        <v>OK</v>
      </c>
      <c r="M287" s="159">
        <v>12000</v>
      </c>
      <c r="N287" s="159">
        <f t="shared" si="913"/>
        <v>1200000</v>
      </c>
      <c r="O287" s="160" t="str">
        <f t="shared" si="914"/>
        <v>OK</v>
      </c>
      <c r="P287" s="159">
        <v>11841</v>
      </c>
      <c r="Q287" s="159">
        <f t="shared" si="915"/>
        <v>1184100</v>
      </c>
      <c r="R287" s="160" t="str">
        <f t="shared" si="916"/>
        <v>OK</v>
      </c>
      <c r="S287" s="159">
        <v>11864</v>
      </c>
      <c r="T287" s="159">
        <f t="shared" si="917"/>
        <v>1186400</v>
      </c>
      <c r="U287" s="160" t="str">
        <f t="shared" si="918"/>
        <v>OK</v>
      </c>
      <c r="V287" s="159">
        <v>11899</v>
      </c>
      <c r="W287" s="159">
        <f t="shared" si="919"/>
        <v>1189900</v>
      </c>
      <c r="X287" s="160" t="str">
        <f t="shared" si="920"/>
        <v>OK</v>
      </c>
      <c r="Y287" s="159">
        <v>12000</v>
      </c>
      <c r="Z287" s="159">
        <f t="shared" si="921"/>
        <v>1200000</v>
      </c>
      <c r="AA287" s="160" t="str">
        <f t="shared" si="922"/>
        <v>OK</v>
      </c>
      <c r="AB287" s="159">
        <v>11879</v>
      </c>
      <c r="AC287" s="159">
        <f t="shared" si="923"/>
        <v>1187900</v>
      </c>
      <c r="AD287" s="160" t="str">
        <f t="shared" si="924"/>
        <v>OK</v>
      </c>
      <c r="AE287" s="159">
        <v>11580</v>
      </c>
      <c r="AF287" s="159">
        <f t="shared" si="925"/>
        <v>1158000</v>
      </c>
      <c r="AG287" s="160" t="str">
        <f t="shared" si="926"/>
        <v>OK</v>
      </c>
      <c r="AH287" s="159">
        <v>11867</v>
      </c>
      <c r="AI287" s="159">
        <f t="shared" si="927"/>
        <v>1186700</v>
      </c>
      <c r="AJ287" s="160" t="str">
        <f t="shared" si="928"/>
        <v>OK</v>
      </c>
      <c r="AK287" s="159">
        <v>11892</v>
      </c>
      <c r="AL287" s="159">
        <f t="shared" si="929"/>
        <v>1189200</v>
      </c>
      <c r="AM287" s="160" t="str">
        <f t="shared" si="930"/>
        <v>OK</v>
      </c>
      <c r="AN287" s="159">
        <v>11842</v>
      </c>
      <c r="AO287" s="159">
        <f t="shared" si="931"/>
        <v>1184200</v>
      </c>
      <c r="AP287" s="160" t="str">
        <f t="shared" si="932"/>
        <v>OK</v>
      </c>
      <c r="AQ287" s="159">
        <v>11912</v>
      </c>
      <c r="AR287" s="159">
        <f t="shared" si="933"/>
        <v>1191200</v>
      </c>
      <c r="AS287" s="160" t="str">
        <f t="shared" si="934"/>
        <v>OK</v>
      </c>
      <c r="AT287" s="159">
        <v>11908</v>
      </c>
      <c r="AU287" s="159">
        <f t="shared" si="935"/>
        <v>1190800</v>
      </c>
      <c r="AV287" s="160" t="str">
        <f t="shared" si="936"/>
        <v>OK</v>
      </c>
      <c r="AW287" s="159">
        <v>11800</v>
      </c>
      <c r="AX287" s="159">
        <f t="shared" si="937"/>
        <v>1180000</v>
      </c>
      <c r="AY287" s="160" t="str">
        <f t="shared" si="938"/>
        <v>OK</v>
      </c>
      <c r="AZ287" s="159">
        <v>12000</v>
      </c>
      <c r="BA287" s="159">
        <f t="shared" si="939"/>
        <v>1200000</v>
      </c>
      <c r="BB287" s="160" t="str">
        <f t="shared" si="940"/>
        <v>OK</v>
      </c>
    </row>
    <row r="288" spans="1:54" x14ac:dyDescent="0.2">
      <c r="A288" s="155"/>
      <c r="B288" s="164" t="s">
        <v>176</v>
      </c>
      <c r="C288" s="157"/>
      <c r="D288" s="165"/>
      <c r="E288" s="165"/>
      <c r="F288" s="167">
        <f>SUM(F241:F287)</f>
        <v>266919400</v>
      </c>
      <c r="G288" s="165"/>
      <c r="H288" s="167">
        <f>SUM(H241:H287)</f>
        <v>264784334</v>
      </c>
      <c r="I288" s="165"/>
      <c r="J288" s="165"/>
      <c r="K288" s="167">
        <f>SUM(K241:K287)</f>
        <v>262449297</v>
      </c>
      <c r="L288" s="165"/>
      <c r="M288" s="165"/>
      <c r="N288" s="167">
        <f>SUM(N241:N287)</f>
        <v>266914194</v>
      </c>
      <c r="O288" s="165"/>
      <c r="P288" s="165">
        <v>0</v>
      </c>
      <c r="Q288" s="167">
        <f>SUM(Q241:Q287)</f>
        <v>263383254</v>
      </c>
      <c r="R288" s="165"/>
      <c r="S288" s="165">
        <v>0</v>
      </c>
      <c r="T288" s="167">
        <f>SUM(T241:T287)</f>
        <v>263902354</v>
      </c>
      <c r="U288" s="165"/>
      <c r="V288" s="165"/>
      <c r="W288" s="167">
        <f>SUM(W241:W287)</f>
        <v>264676690</v>
      </c>
      <c r="X288" s="165"/>
      <c r="Y288" s="165"/>
      <c r="Z288" s="167">
        <f>SUM(Z241:Z287)</f>
        <v>266919400</v>
      </c>
      <c r="AA288" s="165"/>
      <c r="AB288" s="165"/>
      <c r="AC288" s="167">
        <f>SUM(AC241:AC287)</f>
        <v>264226838</v>
      </c>
      <c r="AD288" s="165"/>
      <c r="AE288" s="165"/>
      <c r="AF288" s="167">
        <f>SUM(AF241:AF287)</f>
        <v>257577028</v>
      </c>
      <c r="AG288" s="165"/>
      <c r="AH288" s="165"/>
      <c r="AI288" s="167">
        <f>SUM(AI241:AI287)</f>
        <v>263956238</v>
      </c>
      <c r="AJ288" s="165"/>
      <c r="AK288" s="165">
        <v>0</v>
      </c>
      <c r="AL288" s="167">
        <f>SUM(AL241:AL287)</f>
        <v>264517068</v>
      </c>
      <c r="AM288" s="165"/>
      <c r="AN288" s="165"/>
      <c r="AO288" s="167">
        <f>SUM(AO241:AO287)</f>
        <v>263394235</v>
      </c>
      <c r="AP288" s="165"/>
      <c r="AQ288" s="165">
        <v>0</v>
      </c>
      <c r="AR288" s="167">
        <f>SUM(AR241:AR287)</f>
        <v>264966941</v>
      </c>
      <c r="AS288" s="165"/>
      <c r="AT288" s="165"/>
      <c r="AU288" s="167">
        <f>SUM(AU241:AU287)</f>
        <v>264864554</v>
      </c>
      <c r="AV288" s="165"/>
      <c r="AW288" s="165"/>
      <c r="AX288" s="167">
        <f>SUM(AX241:AX287)</f>
        <v>261996600</v>
      </c>
      <c r="AY288" s="165"/>
      <c r="AZ288" s="165"/>
      <c r="BA288" s="167">
        <f>SUM(BA241:BA287)</f>
        <v>266919400</v>
      </c>
      <c r="BB288" s="165"/>
    </row>
    <row r="289" spans="1:54" x14ac:dyDescent="0.2">
      <c r="A289" s="151">
        <v>30</v>
      </c>
      <c r="B289" s="152" t="s">
        <v>433</v>
      </c>
      <c r="C289" s="153"/>
      <c r="D289" s="154"/>
      <c r="E289" s="154"/>
      <c r="F289" s="154"/>
      <c r="G289" s="154"/>
      <c r="H289" s="154"/>
      <c r="I289" s="154"/>
      <c r="J289" s="154"/>
      <c r="K289" s="154"/>
      <c r="L289" s="154"/>
      <c r="M289" s="154"/>
      <c r="N289" s="154"/>
      <c r="O289" s="154"/>
      <c r="P289" s="154">
        <v>0</v>
      </c>
      <c r="Q289" s="154"/>
      <c r="R289" s="154"/>
      <c r="S289" s="154">
        <v>0</v>
      </c>
      <c r="T289" s="154"/>
      <c r="U289" s="154"/>
      <c r="V289" s="154"/>
      <c r="W289" s="154"/>
      <c r="X289" s="154"/>
      <c r="Y289" s="154"/>
      <c r="Z289" s="154"/>
      <c r="AA289" s="154"/>
      <c r="AB289" s="154"/>
      <c r="AC289" s="154"/>
      <c r="AD289" s="154"/>
      <c r="AE289" s="154"/>
      <c r="AF289" s="154"/>
      <c r="AG289" s="154"/>
      <c r="AH289" s="154"/>
      <c r="AI289" s="154"/>
      <c r="AJ289" s="154"/>
      <c r="AK289" s="154">
        <v>0</v>
      </c>
      <c r="AL289" s="154"/>
      <c r="AM289" s="154"/>
      <c r="AN289" s="154"/>
      <c r="AO289" s="154"/>
      <c r="AP289" s="154"/>
      <c r="AQ289" s="154">
        <v>0</v>
      </c>
      <c r="AR289" s="154"/>
      <c r="AS289" s="154"/>
      <c r="AT289" s="154"/>
      <c r="AU289" s="154"/>
      <c r="AV289" s="154"/>
      <c r="AW289" s="154"/>
      <c r="AX289" s="154"/>
      <c r="AY289" s="154"/>
      <c r="AZ289" s="154"/>
      <c r="BA289" s="154"/>
      <c r="BB289" s="154"/>
    </row>
    <row r="290" spans="1:54" ht="90" x14ac:dyDescent="0.2">
      <c r="A290" s="155">
        <v>30.01</v>
      </c>
      <c r="B290" s="162" t="s">
        <v>434</v>
      </c>
      <c r="C290" s="157" t="s">
        <v>185</v>
      </c>
      <c r="D290" s="166">
        <v>1</v>
      </c>
      <c r="E290" s="159">
        <v>3000000</v>
      </c>
      <c r="F290" s="159">
        <f t="shared" ref="F290:F339" si="941">ROUND(D290*E290,0)</f>
        <v>3000000</v>
      </c>
      <c r="G290" s="159">
        <v>2976000</v>
      </c>
      <c r="H290" s="159">
        <f t="shared" ref="H290:H339" si="942">ROUND($D290*G290,0)</f>
        <v>2976000</v>
      </c>
      <c r="I290" s="160" t="str">
        <f t="shared" ref="I290:I339" si="943">+IF(G290&lt;=$E290,"OK","NO OK")</f>
        <v>OK</v>
      </c>
      <c r="J290" s="159">
        <v>2949762</v>
      </c>
      <c r="K290" s="159">
        <f t="shared" ref="K290:K339" si="944">ROUND($D290*J290,0)</f>
        <v>2949762</v>
      </c>
      <c r="L290" s="160" t="str">
        <f t="shared" ref="L290:L339" si="945">+IF(J290&lt;=$E290,"OK","NO OK")</f>
        <v>OK</v>
      </c>
      <c r="M290" s="159">
        <v>3000000</v>
      </c>
      <c r="N290" s="159">
        <f t="shared" ref="N290:N339" si="946">ROUND($D290*M290,0)</f>
        <v>3000000</v>
      </c>
      <c r="O290" s="160" t="str">
        <f t="shared" ref="O290:O339" si="947">+IF(M290&lt;=$E290,"OK","NO OK")</f>
        <v>OK</v>
      </c>
      <c r="P290" s="159">
        <v>2960250</v>
      </c>
      <c r="Q290" s="159">
        <f t="shared" ref="Q290:Q339" si="948">ROUND($D290*P290,0)</f>
        <v>2960250</v>
      </c>
      <c r="R290" s="160" t="str">
        <f t="shared" ref="R290:R339" si="949">+IF(P290&lt;=$E290,"OK","NO OK")</f>
        <v>OK</v>
      </c>
      <c r="S290" s="159">
        <v>2966100</v>
      </c>
      <c r="T290" s="159">
        <f t="shared" ref="T290:T339" si="950">ROUND($D290*S290,0)</f>
        <v>2966100</v>
      </c>
      <c r="U290" s="160" t="str">
        <f t="shared" ref="U290:U339" si="951">+IF(S290&lt;=$E290,"OK","NO OK")</f>
        <v>OK</v>
      </c>
      <c r="V290" s="159">
        <v>2974800</v>
      </c>
      <c r="W290" s="159">
        <f t="shared" ref="W290:W339" si="952">ROUND($D290*V290,0)</f>
        <v>2974800</v>
      </c>
      <c r="X290" s="160" t="str">
        <f t="shared" ref="X290:X339" si="953">+IF(V290&lt;=$E290,"OK","NO OK")</f>
        <v>OK</v>
      </c>
      <c r="Y290" s="159">
        <v>3000000</v>
      </c>
      <c r="Z290" s="159">
        <f t="shared" ref="Z290:Z339" si="954">ROUND($D290*Y290,0)</f>
        <v>3000000</v>
      </c>
      <c r="AA290" s="160" t="str">
        <f t="shared" ref="AA290:AA339" si="955">+IF(Y290&lt;=$E290,"OK","NO OK")</f>
        <v>OK</v>
      </c>
      <c r="AB290" s="159">
        <v>2969739</v>
      </c>
      <c r="AC290" s="159">
        <f t="shared" ref="AC290:AC339" si="956">ROUND($D290*AB290,0)</f>
        <v>2969739</v>
      </c>
      <c r="AD290" s="160" t="str">
        <f t="shared" ref="AD290:AD339" si="957">+IF(AB290&lt;=$E290,"OK","NO OK")</f>
        <v>OK</v>
      </c>
      <c r="AE290" s="159">
        <v>2895000</v>
      </c>
      <c r="AF290" s="159">
        <f t="shared" ref="AF290:AF339" si="958">ROUND($D290*AE290,0)</f>
        <v>2895000</v>
      </c>
      <c r="AG290" s="160" t="str">
        <f t="shared" ref="AG290:AG339" si="959">+IF(AE290&lt;=$E290,"OK","NO OK")</f>
        <v>OK</v>
      </c>
      <c r="AH290" s="159">
        <v>2966700</v>
      </c>
      <c r="AI290" s="159">
        <f t="shared" ref="AI290:AI339" si="960">ROUND($D290*AH290,0)</f>
        <v>2966700</v>
      </c>
      <c r="AJ290" s="160" t="str">
        <f t="shared" ref="AJ290:AJ339" si="961">+IF(AH290&lt;=$E290,"OK","NO OK")</f>
        <v>OK</v>
      </c>
      <c r="AK290" s="159">
        <v>2973000</v>
      </c>
      <c r="AL290" s="159">
        <f t="shared" ref="AL290:AL339" si="962">ROUND($D290*AK290,0)</f>
        <v>2973000</v>
      </c>
      <c r="AM290" s="160" t="str">
        <f t="shared" ref="AM290:AM339" si="963">+IF(AK290&lt;=$E290,"OK","NO OK")</f>
        <v>OK</v>
      </c>
      <c r="AN290" s="159">
        <v>2960382</v>
      </c>
      <c r="AO290" s="159">
        <f t="shared" ref="AO290:AO339" si="964">ROUND($D290*AN290,0)</f>
        <v>2960382</v>
      </c>
      <c r="AP290" s="160" t="str">
        <f t="shared" ref="AP290:AP339" si="965">+IF(AN290&lt;=$E290,"OK","NO OK")</f>
        <v>OK</v>
      </c>
      <c r="AQ290" s="159">
        <v>2978061</v>
      </c>
      <c r="AR290" s="159">
        <f t="shared" ref="AR290:AR339" si="966">ROUND($D290*AQ290,0)</f>
        <v>2978061</v>
      </c>
      <c r="AS290" s="160" t="str">
        <f t="shared" ref="AS290:AS339" si="967">+IF(AQ290&lt;=$E290,"OK","NO OK")</f>
        <v>OK</v>
      </c>
      <c r="AT290" s="159">
        <v>2976900</v>
      </c>
      <c r="AU290" s="159">
        <f t="shared" ref="AU290:AU339" si="968">ROUND($D290*AT290,0)</f>
        <v>2976900</v>
      </c>
      <c r="AV290" s="160" t="str">
        <f t="shared" ref="AV290:AV339" si="969">+IF(AT290&lt;=$E290,"OK","NO OK")</f>
        <v>OK</v>
      </c>
      <c r="AW290" s="159">
        <v>2940000</v>
      </c>
      <c r="AX290" s="159">
        <f t="shared" ref="AX290:AX339" si="970">ROUND($D290*AW290,0)</f>
        <v>2940000</v>
      </c>
      <c r="AY290" s="160" t="str">
        <f t="shared" ref="AY290:AY339" si="971">+IF(AW290&lt;=$E290,"OK","NO OK")</f>
        <v>OK</v>
      </c>
      <c r="AZ290" s="159">
        <v>3000000</v>
      </c>
      <c r="BA290" s="159">
        <f t="shared" ref="BA290:BA339" si="972">ROUND($D290*AZ290,0)</f>
        <v>3000000</v>
      </c>
      <c r="BB290" s="160" t="str">
        <f t="shared" ref="BB290:BB339" si="973">+IF(AZ290&lt;=$E290,"OK","NO OK")</f>
        <v>OK</v>
      </c>
    </row>
    <row r="291" spans="1:54" ht="105" x14ac:dyDescent="0.2">
      <c r="A291" s="155">
        <v>30.02</v>
      </c>
      <c r="B291" s="162" t="s">
        <v>435</v>
      </c>
      <c r="C291" s="157" t="s">
        <v>185</v>
      </c>
      <c r="D291" s="166">
        <v>1</v>
      </c>
      <c r="E291" s="159">
        <v>3000000</v>
      </c>
      <c r="F291" s="159">
        <f t="shared" si="941"/>
        <v>3000000</v>
      </c>
      <c r="G291" s="159">
        <v>2976000</v>
      </c>
      <c r="H291" s="159">
        <f t="shared" si="942"/>
        <v>2976000</v>
      </c>
      <c r="I291" s="160" t="str">
        <f t="shared" si="943"/>
        <v>OK</v>
      </c>
      <c r="J291" s="159">
        <v>2949762</v>
      </c>
      <c r="K291" s="159">
        <f t="shared" si="944"/>
        <v>2949762</v>
      </c>
      <c r="L291" s="160" t="str">
        <f t="shared" si="945"/>
        <v>OK</v>
      </c>
      <c r="M291" s="159">
        <v>3000000</v>
      </c>
      <c r="N291" s="159">
        <f t="shared" si="946"/>
        <v>3000000</v>
      </c>
      <c r="O291" s="160" t="str">
        <f t="shared" si="947"/>
        <v>OK</v>
      </c>
      <c r="P291" s="159">
        <v>2960250</v>
      </c>
      <c r="Q291" s="159">
        <f t="shared" si="948"/>
        <v>2960250</v>
      </c>
      <c r="R291" s="160" t="str">
        <f t="shared" si="949"/>
        <v>OK</v>
      </c>
      <c r="S291" s="159">
        <v>2966100</v>
      </c>
      <c r="T291" s="159">
        <f t="shared" si="950"/>
        <v>2966100</v>
      </c>
      <c r="U291" s="160" t="str">
        <f t="shared" si="951"/>
        <v>OK</v>
      </c>
      <c r="V291" s="159">
        <v>2974800</v>
      </c>
      <c r="W291" s="159">
        <f t="shared" si="952"/>
        <v>2974800</v>
      </c>
      <c r="X291" s="160" t="str">
        <f t="shared" si="953"/>
        <v>OK</v>
      </c>
      <c r="Y291" s="159">
        <v>3000000</v>
      </c>
      <c r="Z291" s="159">
        <f t="shared" si="954"/>
        <v>3000000</v>
      </c>
      <c r="AA291" s="160" t="str">
        <f t="shared" si="955"/>
        <v>OK</v>
      </c>
      <c r="AB291" s="159">
        <v>2969739</v>
      </c>
      <c r="AC291" s="159">
        <f t="shared" si="956"/>
        <v>2969739</v>
      </c>
      <c r="AD291" s="160" t="str">
        <f t="shared" si="957"/>
        <v>OK</v>
      </c>
      <c r="AE291" s="159">
        <v>2895000</v>
      </c>
      <c r="AF291" s="159">
        <f t="shared" si="958"/>
        <v>2895000</v>
      </c>
      <c r="AG291" s="160" t="str">
        <f t="shared" si="959"/>
        <v>OK</v>
      </c>
      <c r="AH291" s="159">
        <v>2966700</v>
      </c>
      <c r="AI291" s="159">
        <f t="shared" si="960"/>
        <v>2966700</v>
      </c>
      <c r="AJ291" s="160" t="str">
        <f t="shared" si="961"/>
        <v>OK</v>
      </c>
      <c r="AK291" s="159">
        <v>2973000</v>
      </c>
      <c r="AL291" s="159">
        <f t="shared" si="962"/>
        <v>2973000</v>
      </c>
      <c r="AM291" s="160" t="str">
        <f t="shared" si="963"/>
        <v>OK</v>
      </c>
      <c r="AN291" s="159">
        <v>2960382</v>
      </c>
      <c r="AO291" s="159">
        <f t="shared" si="964"/>
        <v>2960382</v>
      </c>
      <c r="AP291" s="160" t="str">
        <f t="shared" si="965"/>
        <v>OK</v>
      </c>
      <c r="AQ291" s="159">
        <v>2978061</v>
      </c>
      <c r="AR291" s="159">
        <f t="shared" si="966"/>
        <v>2978061</v>
      </c>
      <c r="AS291" s="160" t="str">
        <f t="shared" si="967"/>
        <v>OK</v>
      </c>
      <c r="AT291" s="159">
        <v>2976900</v>
      </c>
      <c r="AU291" s="159">
        <f t="shared" si="968"/>
        <v>2976900</v>
      </c>
      <c r="AV291" s="160" t="str">
        <f t="shared" si="969"/>
        <v>OK</v>
      </c>
      <c r="AW291" s="159">
        <v>2940000</v>
      </c>
      <c r="AX291" s="159">
        <f t="shared" si="970"/>
        <v>2940000</v>
      </c>
      <c r="AY291" s="160" t="str">
        <f t="shared" si="971"/>
        <v>OK</v>
      </c>
      <c r="AZ291" s="159">
        <v>3000000</v>
      </c>
      <c r="BA291" s="159">
        <f t="shared" si="972"/>
        <v>3000000</v>
      </c>
      <c r="BB291" s="160" t="str">
        <f t="shared" si="973"/>
        <v>OK</v>
      </c>
    </row>
    <row r="292" spans="1:54" ht="105" x14ac:dyDescent="0.2">
      <c r="A292" s="155">
        <v>30.03</v>
      </c>
      <c r="B292" s="162" t="s">
        <v>436</v>
      </c>
      <c r="C292" s="157" t="s">
        <v>185</v>
      </c>
      <c r="D292" s="166">
        <v>1</v>
      </c>
      <c r="E292" s="159">
        <v>3000000</v>
      </c>
      <c r="F292" s="159">
        <f t="shared" si="941"/>
        <v>3000000</v>
      </c>
      <c r="G292" s="159">
        <v>2976000</v>
      </c>
      <c r="H292" s="159">
        <f t="shared" si="942"/>
        <v>2976000</v>
      </c>
      <c r="I292" s="160" t="str">
        <f t="shared" si="943"/>
        <v>OK</v>
      </c>
      <c r="J292" s="159">
        <v>2949762</v>
      </c>
      <c r="K292" s="159">
        <f t="shared" si="944"/>
        <v>2949762</v>
      </c>
      <c r="L292" s="160" t="str">
        <f t="shared" si="945"/>
        <v>OK</v>
      </c>
      <c r="M292" s="159">
        <v>3000000</v>
      </c>
      <c r="N292" s="159">
        <f t="shared" si="946"/>
        <v>3000000</v>
      </c>
      <c r="O292" s="160" t="str">
        <f t="shared" si="947"/>
        <v>OK</v>
      </c>
      <c r="P292" s="159">
        <v>2960250</v>
      </c>
      <c r="Q292" s="159">
        <f t="shared" si="948"/>
        <v>2960250</v>
      </c>
      <c r="R292" s="160" t="str">
        <f t="shared" si="949"/>
        <v>OK</v>
      </c>
      <c r="S292" s="159">
        <v>2966100</v>
      </c>
      <c r="T292" s="159">
        <f t="shared" si="950"/>
        <v>2966100</v>
      </c>
      <c r="U292" s="160" t="str">
        <f t="shared" si="951"/>
        <v>OK</v>
      </c>
      <c r="V292" s="159">
        <v>2974800</v>
      </c>
      <c r="W292" s="159">
        <f t="shared" si="952"/>
        <v>2974800</v>
      </c>
      <c r="X292" s="160" t="str">
        <f t="shared" si="953"/>
        <v>OK</v>
      </c>
      <c r="Y292" s="159">
        <v>3000000</v>
      </c>
      <c r="Z292" s="159">
        <f t="shared" si="954"/>
        <v>3000000</v>
      </c>
      <c r="AA292" s="160" t="str">
        <f t="shared" si="955"/>
        <v>OK</v>
      </c>
      <c r="AB292" s="159">
        <v>2969739</v>
      </c>
      <c r="AC292" s="159">
        <f t="shared" si="956"/>
        <v>2969739</v>
      </c>
      <c r="AD292" s="160" t="str">
        <f t="shared" si="957"/>
        <v>OK</v>
      </c>
      <c r="AE292" s="159">
        <v>2895000</v>
      </c>
      <c r="AF292" s="159">
        <f t="shared" si="958"/>
        <v>2895000</v>
      </c>
      <c r="AG292" s="160" t="str">
        <f t="shared" si="959"/>
        <v>OK</v>
      </c>
      <c r="AH292" s="159">
        <v>2966700</v>
      </c>
      <c r="AI292" s="159">
        <f t="shared" si="960"/>
        <v>2966700</v>
      </c>
      <c r="AJ292" s="160" t="str">
        <f t="shared" si="961"/>
        <v>OK</v>
      </c>
      <c r="AK292" s="159">
        <v>2973000</v>
      </c>
      <c r="AL292" s="159">
        <f t="shared" si="962"/>
        <v>2973000</v>
      </c>
      <c r="AM292" s="160" t="str">
        <f t="shared" si="963"/>
        <v>OK</v>
      </c>
      <c r="AN292" s="159">
        <v>2960382</v>
      </c>
      <c r="AO292" s="159">
        <f t="shared" si="964"/>
        <v>2960382</v>
      </c>
      <c r="AP292" s="160" t="str">
        <f t="shared" si="965"/>
        <v>OK</v>
      </c>
      <c r="AQ292" s="159">
        <v>2978061</v>
      </c>
      <c r="AR292" s="159">
        <f t="shared" si="966"/>
        <v>2978061</v>
      </c>
      <c r="AS292" s="160" t="str">
        <f t="shared" si="967"/>
        <v>OK</v>
      </c>
      <c r="AT292" s="159">
        <v>2976900</v>
      </c>
      <c r="AU292" s="159">
        <f t="shared" si="968"/>
        <v>2976900</v>
      </c>
      <c r="AV292" s="160" t="str">
        <f t="shared" si="969"/>
        <v>OK</v>
      </c>
      <c r="AW292" s="159">
        <v>2940000</v>
      </c>
      <c r="AX292" s="159">
        <f t="shared" si="970"/>
        <v>2940000</v>
      </c>
      <c r="AY292" s="160" t="str">
        <f t="shared" si="971"/>
        <v>OK</v>
      </c>
      <c r="AZ292" s="159">
        <v>3000000</v>
      </c>
      <c r="BA292" s="159">
        <f t="shared" si="972"/>
        <v>3000000</v>
      </c>
      <c r="BB292" s="160" t="str">
        <f t="shared" si="973"/>
        <v>OK</v>
      </c>
    </row>
    <row r="293" spans="1:54" ht="105" x14ac:dyDescent="0.2">
      <c r="A293" s="155">
        <v>30.04</v>
      </c>
      <c r="B293" s="162" t="s">
        <v>437</v>
      </c>
      <c r="C293" s="157" t="s">
        <v>185</v>
      </c>
      <c r="D293" s="166">
        <v>1</v>
      </c>
      <c r="E293" s="159">
        <v>3000000</v>
      </c>
      <c r="F293" s="159">
        <f t="shared" si="941"/>
        <v>3000000</v>
      </c>
      <c r="G293" s="159">
        <v>2976000</v>
      </c>
      <c r="H293" s="159">
        <f t="shared" si="942"/>
        <v>2976000</v>
      </c>
      <c r="I293" s="160" t="str">
        <f t="shared" si="943"/>
        <v>OK</v>
      </c>
      <c r="J293" s="159">
        <v>2949762</v>
      </c>
      <c r="K293" s="159">
        <f t="shared" si="944"/>
        <v>2949762</v>
      </c>
      <c r="L293" s="160" t="str">
        <f t="shared" si="945"/>
        <v>OK</v>
      </c>
      <c r="M293" s="159">
        <v>3000000</v>
      </c>
      <c r="N293" s="159">
        <f t="shared" si="946"/>
        <v>3000000</v>
      </c>
      <c r="O293" s="160" t="str">
        <f t="shared" si="947"/>
        <v>OK</v>
      </c>
      <c r="P293" s="159">
        <v>2960250</v>
      </c>
      <c r="Q293" s="159">
        <f t="shared" si="948"/>
        <v>2960250</v>
      </c>
      <c r="R293" s="160" t="str">
        <f t="shared" si="949"/>
        <v>OK</v>
      </c>
      <c r="S293" s="159">
        <v>2966100</v>
      </c>
      <c r="T293" s="159">
        <f t="shared" si="950"/>
        <v>2966100</v>
      </c>
      <c r="U293" s="160" t="str">
        <f t="shared" si="951"/>
        <v>OK</v>
      </c>
      <c r="V293" s="159">
        <v>2974800</v>
      </c>
      <c r="W293" s="159">
        <f t="shared" si="952"/>
        <v>2974800</v>
      </c>
      <c r="X293" s="160" t="str">
        <f t="shared" si="953"/>
        <v>OK</v>
      </c>
      <c r="Y293" s="159">
        <v>3000000</v>
      </c>
      <c r="Z293" s="159">
        <f t="shared" si="954"/>
        <v>3000000</v>
      </c>
      <c r="AA293" s="160" t="str">
        <f t="shared" si="955"/>
        <v>OK</v>
      </c>
      <c r="AB293" s="159">
        <v>2969739</v>
      </c>
      <c r="AC293" s="159">
        <f t="shared" si="956"/>
        <v>2969739</v>
      </c>
      <c r="AD293" s="160" t="str">
        <f t="shared" si="957"/>
        <v>OK</v>
      </c>
      <c r="AE293" s="159">
        <v>2895000</v>
      </c>
      <c r="AF293" s="159">
        <f t="shared" si="958"/>
        <v>2895000</v>
      </c>
      <c r="AG293" s="160" t="str">
        <f t="shared" si="959"/>
        <v>OK</v>
      </c>
      <c r="AH293" s="159">
        <v>2966700</v>
      </c>
      <c r="AI293" s="159">
        <f t="shared" si="960"/>
        <v>2966700</v>
      </c>
      <c r="AJ293" s="160" t="str">
        <f t="shared" si="961"/>
        <v>OK</v>
      </c>
      <c r="AK293" s="159">
        <v>2973000</v>
      </c>
      <c r="AL293" s="159">
        <f t="shared" si="962"/>
        <v>2973000</v>
      </c>
      <c r="AM293" s="160" t="str">
        <f t="shared" si="963"/>
        <v>OK</v>
      </c>
      <c r="AN293" s="159">
        <v>2960382</v>
      </c>
      <c r="AO293" s="159">
        <f t="shared" si="964"/>
        <v>2960382</v>
      </c>
      <c r="AP293" s="160" t="str">
        <f t="shared" si="965"/>
        <v>OK</v>
      </c>
      <c r="AQ293" s="159">
        <v>2978061</v>
      </c>
      <c r="AR293" s="159">
        <f t="shared" si="966"/>
        <v>2978061</v>
      </c>
      <c r="AS293" s="160" t="str">
        <f t="shared" si="967"/>
        <v>OK</v>
      </c>
      <c r="AT293" s="159">
        <v>2976900</v>
      </c>
      <c r="AU293" s="159">
        <f t="shared" si="968"/>
        <v>2976900</v>
      </c>
      <c r="AV293" s="160" t="str">
        <f t="shared" si="969"/>
        <v>OK</v>
      </c>
      <c r="AW293" s="159">
        <v>2940000</v>
      </c>
      <c r="AX293" s="159">
        <f t="shared" si="970"/>
        <v>2940000</v>
      </c>
      <c r="AY293" s="160" t="str">
        <f t="shared" si="971"/>
        <v>OK</v>
      </c>
      <c r="AZ293" s="159">
        <v>3000000</v>
      </c>
      <c r="BA293" s="159">
        <f t="shared" si="972"/>
        <v>3000000</v>
      </c>
      <c r="BB293" s="160" t="str">
        <f t="shared" si="973"/>
        <v>OK</v>
      </c>
    </row>
    <row r="294" spans="1:54" ht="45" x14ac:dyDescent="0.2">
      <c r="A294" s="155">
        <v>30.05</v>
      </c>
      <c r="B294" s="162" t="s">
        <v>438</v>
      </c>
      <c r="C294" s="157" t="s">
        <v>185</v>
      </c>
      <c r="D294" s="166">
        <v>1</v>
      </c>
      <c r="E294" s="159">
        <v>500000</v>
      </c>
      <c r="F294" s="159">
        <f t="shared" si="941"/>
        <v>500000</v>
      </c>
      <c r="G294" s="159">
        <v>496000</v>
      </c>
      <c r="H294" s="159">
        <f t="shared" si="942"/>
        <v>496000</v>
      </c>
      <c r="I294" s="160" t="str">
        <f t="shared" si="943"/>
        <v>OK</v>
      </c>
      <c r="J294" s="159">
        <v>491627</v>
      </c>
      <c r="K294" s="159">
        <f t="shared" si="944"/>
        <v>491627</v>
      </c>
      <c r="L294" s="160" t="str">
        <f t="shared" si="945"/>
        <v>OK</v>
      </c>
      <c r="M294" s="159">
        <v>500000</v>
      </c>
      <c r="N294" s="159">
        <f t="shared" si="946"/>
        <v>500000</v>
      </c>
      <c r="O294" s="160" t="str">
        <f t="shared" si="947"/>
        <v>OK</v>
      </c>
      <c r="P294" s="159">
        <v>493375</v>
      </c>
      <c r="Q294" s="159">
        <f t="shared" si="948"/>
        <v>493375</v>
      </c>
      <c r="R294" s="160" t="str">
        <f t="shared" si="949"/>
        <v>OK</v>
      </c>
      <c r="S294" s="159">
        <v>494350</v>
      </c>
      <c r="T294" s="159">
        <f t="shared" si="950"/>
        <v>494350</v>
      </c>
      <c r="U294" s="160" t="str">
        <f t="shared" si="951"/>
        <v>OK</v>
      </c>
      <c r="V294" s="159">
        <v>495800</v>
      </c>
      <c r="W294" s="159">
        <f t="shared" si="952"/>
        <v>495800</v>
      </c>
      <c r="X294" s="160" t="str">
        <f t="shared" si="953"/>
        <v>OK</v>
      </c>
      <c r="Y294" s="159">
        <v>500000</v>
      </c>
      <c r="Z294" s="159">
        <f t="shared" si="954"/>
        <v>500000</v>
      </c>
      <c r="AA294" s="160" t="str">
        <f t="shared" si="955"/>
        <v>OK</v>
      </c>
      <c r="AB294" s="159">
        <v>494957</v>
      </c>
      <c r="AC294" s="159">
        <f t="shared" si="956"/>
        <v>494957</v>
      </c>
      <c r="AD294" s="160" t="str">
        <f t="shared" si="957"/>
        <v>OK</v>
      </c>
      <c r="AE294" s="159">
        <v>482500</v>
      </c>
      <c r="AF294" s="159">
        <f t="shared" si="958"/>
        <v>482500</v>
      </c>
      <c r="AG294" s="160" t="str">
        <f t="shared" si="959"/>
        <v>OK</v>
      </c>
      <c r="AH294" s="159">
        <v>494450</v>
      </c>
      <c r="AI294" s="159">
        <f t="shared" si="960"/>
        <v>494450</v>
      </c>
      <c r="AJ294" s="160" t="str">
        <f t="shared" si="961"/>
        <v>OK</v>
      </c>
      <c r="AK294" s="159">
        <v>495500</v>
      </c>
      <c r="AL294" s="159">
        <f t="shared" si="962"/>
        <v>495500</v>
      </c>
      <c r="AM294" s="160" t="str">
        <f t="shared" si="963"/>
        <v>OK</v>
      </c>
      <c r="AN294" s="159">
        <v>493397</v>
      </c>
      <c r="AO294" s="159">
        <f t="shared" si="964"/>
        <v>493397</v>
      </c>
      <c r="AP294" s="160" t="str">
        <f t="shared" si="965"/>
        <v>OK</v>
      </c>
      <c r="AQ294" s="159">
        <v>496344</v>
      </c>
      <c r="AR294" s="159">
        <f t="shared" si="966"/>
        <v>496344</v>
      </c>
      <c r="AS294" s="160" t="str">
        <f t="shared" si="967"/>
        <v>OK</v>
      </c>
      <c r="AT294" s="159">
        <v>496150</v>
      </c>
      <c r="AU294" s="159">
        <f t="shared" si="968"/>
        <v>496150</v>
      </c>
      <c r="AV294" s="160" t="str">
        <f t="shared" si="969"/>
        <v>OK</v>
      </c>
      <c r="AW294" s="159">
        <v>490000</v>
      </c>
      <c r="AX294" s="159">
        <f t="shared" si="970"/>
        <v>490000</v>
      </c>
      <c r="AY294" s="160" t="str">
        <f t="shared" si="971"/>
        <v>OK</v>
      </c>
      <c r="AZ294" s="159">
        <v>500000</v>
      </c>
      <c r="BA294" s="159">
        <f t="shared" si="972"/>
        <v>500000</v>
      </c>
      <c r="BB294" s="160" t="str">
        <f t="shared" si="973"/>
        <v>OK</v>
      </c>
    </row>
    <row r="295" spans="1:54" ht="45" x14ac:dyDescent="0.2">
      <c r="A295" s="155">
        <v>30.06</v>
      </c>
      <c r="B295" s="162" t="s">
        <v>439</v>
      </c>
      <c r="C295" s="157" t="s">
        <v>185</v>
      </c>
      <c r="D295" s="166">
        <v>1</v>
      </c>
      <c r="E295" s="159">
        <v>500000</v>
      </c>
      <c r="F295" s="159">
        <f t="shared" si="941"/>
        <v>500000</v>
      </c>
      <c r="G295" s="159">
        <v>496000</v>
      </c>
      <c r="H295" s="159">
        <f t="shared" si="942"/>
        <v>496000</v>
      </c>
      <c r="I295" s="160" t="str">
        <f t="shared" si="943"/>
        <v>OK</v>
      </c>
      <c r="J295" s="159">
        <v>491627</v>
      </c>
      <c r="K295" s="159">
        <f t="shared" si="944"/>
        <v>491627</v>
      </c>
      <c r="L295" s="160" t="str">
        <f t="shared" si="945"/>
        <v>OK</v>
      </c>
      <c r="M295" s="159">
        <v>500000</v>
      </c>
      <c r="N295" s="159">
        <f t="shared" si="946"/>
        <v>500000</v>
      </c>
      <c r="O295" s="160" t="str">
        <f t="shared" si="947"/>
        <v>OK</v>
      </c>
      <c r="P295" s="159">
        <v>493375</v>
      </c>
      <c r="Q295" s="159">
        <f t="shared" si="948"/>
        <v>493375</v>
      </c>
      <c r="R295" s="160" t="str">
        <f t="shared" si="949"/>
        <v>OK</v>
      </c>
      <c r="S295" s="159">
        <v>494350</v>
      </c>
      <c r="T295" s="159">
        <f t="shared" si="950"/>
        <v>494350</v>
      </c>
      <c r="U295" s="160" t="str">
        <f t="shared" si="951"/>
        <v>OK</v>
      </c>
      <c r="V295" s="159">
        <v>495800</v>
      </c>
      <c r="W295" s="159">
        <f t="shared" si="952"/>
        <v>495800</v>
      </c>
      <c r="X295" s="160" t="str">
        <f t="shared" si="953"/>
        <v>OK</v>
      </c>
      <c r="Y295" s="159">
        <v>500000</v>
      </c>
      <c r="Z295" s="159">
        <f t="shared" si="954"/>
        <v>500000</v>
      </c>
      <c r="AA295" s="160" t="str">
        <f t="shared" si="955"/>
        <v>OK</v>
      </c>
      <c r="AB295" s="159">
        <v>494957</v>
      </c>
      <c r="AC295" s="159">
        <f t="shared" si="956"/>
        <v>494957</v>
      </c>
      <c r="AD295" s="160" t="str">
        <f t="shared" si="957"/>
        <v>OK</v>
      </c>
      <c r="AE295" s="159">
        <v>482500</v>
      </c>
      <c r="AF295" s="159">
        <f t="shared" si="958"/>
        <v>482500</v>
      </c>
      <c r="AG295" s="160" t="str">
        <f t="shared" si="959"/>
        <v>OK</v>
      </c>
      <c r="AH295" s="159">
        <v>494450</v>
      </c>
      <c r="AI295" s="159">
        <f t="shared" si="960"/>
        <v>494450</v>
      </c>
      <c r="AJ295" s="160" t="str">
        <f t="shared" si="961"/>
        <v>OK</v>
      </c>
      <c r="AK295" s="159">
        <v>495500</v>
      </c>
      <c r="AL295" s="159">
        <f t="shared" si="962"/>
        <v>495500</v>
      </c>
      <c r="AM295" s="160" t="str">
        <f t="shared" si="963"/>
        <v>OK</v>
      </c>
      <c r="AN295" s="159">
        <v>493397</v>
      </c>
      <c r="AO295" s="159">
        <f t="shared" si="964"/>
        <v>493397</v>
      </c>
      <c r="AP295" s="160" t="str">
        <f t="shared" si="965"/>
        <v>OK</v>
      </c>
      <c r="AQ295" s="159">
        <v>496344</v>
      </c>
      <c r="AR295" s="159">
        <f t="shared" si="966"/>
        <v>496344</v>
      </c>
      <c r="AS295" s="160" t="str">
        <f t="shared" si="967"/>
        <v>OK</v>
      </c>
      <c r="AT295" s="159">
        <v>496150</v>
      </c>
      <c r="AU295" s="159">
        <f t="shared" si="968"/>
        <v>496150</v>
      </c>
      <c r="AV295" s="160" t="str">
        <f t="shared" si="969"/>
        <v>OK</v>
      </c>
      <c r="AW295" s="159">
        <v>490000</v>
      </c>
      <c r="AX295" s="159">
        <f t="shared" si="970"/>
        <v>490000</v>
      </c>
      <c r="AY295" s="160" t="str">
        <f t="shared" si="971"/>
        <v>OK</v>
      </c>
      <c r="AZ295" s="159">
        <v>500000</v>
      </c>
      <c r="BA295" s="159">
        <f t="shared" si="972"/>
        <v>500000</v>
      </c>
      <c r="BB295" s="160" t="str">
        <f t="shared" si="973"/>
        <v>OK</v>
      </c>
    </row>
    <row r="296" spans="1:54" ht="45" x14ac:dyDescent="0.2">
      <c r="A296" s="155">
        <v>30.07</v>
      </c>
      <c r="B296" s="162" t="s">
        <v>440</v>
      </c>
      <c r="C296" s="157" t="s">
        <v>185</v>
      </c>
      <c r="D296" s="166">
        <v>1</v>
      </c>
      <c r="E296" s="159">
        <v>430000</v>
      </c>
      <c r="F296" s="159">
        <f t="shared" si="941"/>
        <v>430000</v>
      </c>
      <c r="G296" s="159">
        <v>426560</v>
      </c>
      <c r="H296" s="159">
        <f t="shared" si="942"/>
        <v>426560</v>
      </c>
      <c r="I296" s="160" t="str">
        <f t="shared" si="943"/>
        <v>OK</v>
      </c>
      <c r="J296" s="159">
        <v>422799</v>
      </c>
      <c r="K296" s="159">
        <f t="shared" si="944"/>
        <v>422799</v>
      </c>
      <c r="L296" s="160" t="str">
        <f t="shared" si="945"/>
        <v>OK</v>
      </c>
      <c r="M296" s="159">
        <v>430000</v>
      </c>
      <c r="N296" s="159">
        <f t="shared" si="946"/>
        <v>430000</v>
      </c>
      <c r="O296" s="160" t="str">
        <f t="shared" si="947"/>
        <v>OK</v>
      </c>
      <c r="P296" s="159">
        <v>424303</v>
      </c>
      <c r="Q296" s="159">
        <f t="shared" si="948"/>
        <v>424303</v>
      </c>
      <c r="R296" s="160" t="str">
        <f t="shared" si="949"/>
        <v>OK</v>
      </c>
      <c r="S296" s="159">
        <v>425141</v>
      </c>
      <c r="T296" s="159">
        <f t="shared" si="950"/>
        <v>425141</v>
      </c>
      <c r="U296" s="160" t="str">
        <f t="shared" si="951"/>
        <v>OK</v>
      </c>
      <c r="V296" s="159">
        <v>426388</v>
      </c>
      <c r="W296" s="159">
        <f t="shared" si="952"/>
        <v>426388</v>
      </c>
      <c r="X296" s="160" t="str">
        <f t="shared" si="953"/>
        <v>OK</v>
      </c>
      <c r="Y296" s="159">
        <v>430000</v>
      </c>
      <c r="Z296" s="159">
        <f t="shared" si="954"/>
        <v>430000</v>
      </c>
      <c r="AA296" s="160" t="str">
        <f t="shared" si="955"/>
        <v>OK</v>
      </c>
      <c r="AB296" s="159">
        <v>425663</v>
      </c>
      <c r="AC296" s="159">
        <f t="shared" si="956"/>
        <v>425663</v>
      </c>
      <c r="AD296" s="160" t="str">
        <f t="shared" si="957"/>
        <v>OK</v>
      </c>
      <c r="AE296" s="159">
        <v>414950</v>
      </c>
      <c r="AF296" s="159">
        <f t="shared" si="958"/>
        <v>414950</v>
      </c>
      <c r="AG296" s="160" t="str">
        <f t="shared" si="959"/>
        <v>OK</v>
      </c>
      <c r="AH296" s="159">
        <v>425227</v>
      </c>
      <c r="AI296" s="159">
        <f t="shared" si="960"/>
        <v>425227</v>
      </c>
      <c r="AJ296" s="160" t="str">
        <f t="shared" si="961"/>
        <v>OK</v>
      </c>
      <c r="AK296" s="159">
        <v>426130</v>
      </c>
      <c r="AL296" s="159">
        <f t="shared" si="962"/>
        <v>426130</v>
      </c>
      <c r="AM296" s="160" t="str">
        <f t="shared" si="963"/>
        <v>OK</v>
      </c>
      <c r="AN296" s="159">
        <v>424321</v>
      </c>
      <c r="AO296" s="159">
        <f t="shared" si="964"/>
        <v>424321</v>
      </c>
      <c r="AP296" s="160" t="str">
        <f t="shared" si="965"/>
        <v>OK</v>
      </c>
      <c r="AQ296" s="159">
        <v>426855</v>
      </c>
      <c r="AR296" s="159">
        <f t="shared" si="966"/>
        <v>426855</v>
      </c>
      <c r="AS296" s="160" t="str">
        <f t="shared" si="967"/>
        <v>OK</v>
      </c>
      <c r="AT296" s="159">
        <v>426689</v>
      </c>
      <c r="AU296" s="159">
        <f t="shared" si="968"/>
        <v>426689</v>
      </c>
      <c r="AV296" s="160" t="str">
        <f t="shared" si="969"/>
        <v>OK</v>
      </c>
      <c r="AW296" s="159">
        <v>421400</v>
      </c>
      <c r="AX296" s="159">
        <f t="shared" si="970"/>
        <v>421400</v>
      </c>
      <c r="AY296" s="160" t="str">
        <f t="shared" si="971"/>
        <v>OK</v>
      </c>
      <c r="AZ296" s="159">
        <v>430000</v>
      </c>
      <c r="BA296" s="159">
        <f t="shared" si="972"/>
        <v>430000</v>
      </c>
      <c r="BB296" s="160" t="str">
        <f t="shared" si="973"/>
        <v>OK</v>
      </c>
    </row>
    <row r="297" spans="1:54" ht="45" x14ac:dyDescent="0.2">
      <c r="A297" s="155">
        <v>30.08</v>
      </c>
      <c r="B297" s="162" t="s">
        <v>441</v>
      </c>
      <c r="C297" s="157" t="s">
        <v>185</v>
      </c>
      <c r="D297" s="166">
        <v>1</v>
      </c>
      <c r="E297" s="159">
        <v>430000</v>
      </c>
      <c r="F297" s="159">
        <f t="shared" si="941"/>
        <v>430000</v>
      </c>
      <c r="G297" s="159">
        <v>426560</v>
      </c>
      <c r="H297" s="159">
        <f t="shared" si="942"/>
        <v>426560</v>
      </c>
      <c r="I297" s="160" t="str">
        <f t="shared" si="943"/>
        <v>OK</v>
      </c>
      <c r="J297" s="159">
        <v>422799</v>
      </c>
      <c r="K297" s="159">
        <f t="shared" si="944"/>
        <v>422799</v>
      </c>
      <c r="L297" s="160" t="str">
        <f t="shared" si="945"/>
        <v>OK</v>
      </c>
      <c r="M297" s="159">
        <v>430000</v>
      </c>
      <c r="N297" s="159">
        <f t="shared" si="946"/>
        <v>430000</v>
      </c>
      <c r="O297" s="160" t="str">
        <f t="shared" si="947"/>
        <v>OK</v>
      </c>
      <c r="P297" s="159">
        <v>424303</v>
      </c>
      <c r="Q297" s="159">
        <f t="shared" si="948"/>
        <v>424303</v>
      </c>
      <c r="R297" s="160" t="str">
        <f t="shared" si="949"/>
        <v>OK</v>
      </c>
      <c r="S297" s="159">
        <v>425141</v>
      </c>
      <c r="T297" s="159">
        <f t="shared" si="950"/>
        <v>425141</v>
      </c>
      <c r="U297" s="160" t="str">
        <f t="shared" si="951"/>
        <v>OK</v>
      </c>
      <c r="V297" s="159">
        <v>426388</v>
      </c>
      <c r="W297" s="159">
        <f t="shared" si="952"/>
        <v>426388</v>
      </c>
      <c r="X297" s="160" t="str">
        <f t="shared" si="953"/>
        <v>OK</v>
      </c>
      <c r="Y297" s="159">
        <v>430000</v>
      </c>
      <c r="Z297" s="159">
        <f t="shared" si="954"/>
        <v>430000</v>
      </c>
      <c r="AA297" s="160" t="str">
        <f t="shared" si="955"/>
        <v>OK</v>
      </c>
      <c r="AB297" s="159">
        <v>425663</v>
      </c>
      <c r="AC297" s="159">
        <f t="shared" si="956"/>
        <v>425663</v>
      </c>
      <c r="AD297" s="160" t="str">
        <f t="shared" si="957"/>
        <v>OK</v>
      </c>
      <c r="AE297" s="159">
        <v>414950</v>
      </c>
      <c r="AF297" s="159">
        <f t="shared" si="958"/>
        <v>414950</v>
      </c>
      <c r="AG297" s="160" t="str">
        <f t="shared" si="959"/>
        <v>OK</v>
      </c>
      <c r="AH297" s="159">
        <v>425227</v>
      </c>
      <c r="AI297" s="159">
        <f t="shared" si="960"/>
        <v>425227</v>
      </c>
      <c r="AJ297" s="160" t="str">
        <f t="shared" si="961"/>
        <v>OK</v>
      </c>
      <c r="AK297" s="159">
        <v>426130</v>
      </c>
      <c r="AL297" s="159">
        <f t="shared" si="962"/>
        <v>426130</v>
      </c>
      <c r="AM297" s="160" t="str">
        <f t="shared" si="963"/>
        <v>OK</v>
      </c>
      <c r="AN297" s="159">
        <v>424321</v>
      </c>
      <c r="AO297" s="159">
        <f t="shared" si="964"/>
        <v>424321</v>
      </c>
      <c r="AP297" s="160" t="str">
        <f t="shared" si="965"/>
        <v>OK</v>
      </c>
      <c r="AQ297" s="159">
        <v>426855</v>
      </c>
      <c r="AR297" s="159">
        <f t="shared" si="966"/>
        <v>426855</v>
      </c>
      <c r="AS297" s="160" t="str">
        <f t="shared" si="967"/>
        <v>OK</v>
      </c>
      <c r="AT297" s="159">
        <v>426689</v>
      </c>
      <c r="AU297" s="159">
        <f t="shared" si="968"/>
        <v>426689</v>
      </c>
      <c r="AV297" s="160" t="str">
        <f t="shared" si="969"/>
        <v>OK</v>
      </c>
      <c r="AW297" s="159">
        <v>421400</v>
      </c>
      <c r="AX297" s="159">
        <f t="shared" si="970"/>
        <v>421400</v>
      </c>
      <c r="AY297" s="160" t="str">
        <f t="shared" si="971"/>
        <v>OK</v>
      </c>
      <c r="AZ297" s="159">
        <v>430000</v>
      </c>
      <c r="BA297" s="159">
        <f t="shared" si="972"/>
        <v>430000</v>
      </c>
      <c r="BB297" s="160" t="str">
        <f t="shared" si="973"/>
        <v>OK</v>
      </c>
    </row>
    <row r="298" spans="1:54" ht="45" x14ac:dyDescent="0.2">
      <c r="A298" s="155">
        <v>30.09</v>
      </c>
      <c r="B298" s="162" t="s">
        <v>442</v>
      </c>
      <c r="C298" s="157" t="s">
        <v>185</v>
      </c>
      <c r="D298" s="166">
        <v>1</v>
      </c>
      <c r="E298" s="159">
        <v>430000</v>
      </c>
      <c r="F298" s="159">
        <f t="shared" si="941"/>
        <v>430000</v>
      </c>
      <c r="G298" s="159">
        <v>426560</v>
      </c>
      <c r="H298" s="159">
        <f t="shared" si="942"/>
        <v>426560</v>
      </c>
      <c r="I298" s="160" t="str">
        <f t="shared" si="943"/>
        <v>OK</v>
      </c>
      <c r="J298" s="159">
        <v>422799</v>
      </c>
      <c r="K298" s="159">
        <f t="shared" si="944"/>
        <v>422799</v>
      </c>
      <c r="L298" s="160" t="str">
        <f t="shared" si="945"/>
        <v>OK</v>
      </c>
      <c r="M298" s="159">
        <v>430000</v>
      </c>
      <c r="N298" s="159">
        <f t="shared" si="946"/>
        <v>430000</v>
      </c>
      <c r="O298" s="160" t="str">
        <f t="shared" si="947"/>
        <v>OK</v>
      </c>
      <c r="P298" s="159">
        <v>424303</v>
      </c>
      <c r="Q298" s="159">
        <f t="shared" si="948"/>
        <v>424303</v>
      </c>
      <c r="R298" s="160" t="str">
        <f t="shared" si="949"/>
        <v>OK</v>
      </c>
      <c r="S298" s="159">
        <v>425141</v>
      </c>
      <c r="T298" s="159">
        <f t="shared" si="950"/>
        <v>425141</v>
      </c>
      <c r="U298" s="160" t="str">
        <f t="shared" si="951"/>
        <v>OK</v>
      </c>
      <c r="V298" s="159">
        <v>426388</v>
      </c>
      <c r="W298" s="159">
        <f t="shared" si="952"/>
        <v>426388</v>
      </c>
      <c r="X298" s="160" t="str">
        <f t="shared" si="953"/>
        <v>OK</v>
      </c>
      <c r="Y298" s="159">
        <v>430000</v>
      </c>
      <c r="Z298" s="159">
        <f t="shared" si="954"/>
        <v>430000</v>
      </c>
      <c r="AA298" s="160" t="str">
        <f t="shared" si="955"/>
        <v>OK</v>
      </c>
      <c r="AB298" s="159">
        <v>425663</v>
      </c>
      <c r="AC298" s="159">
        <f t="shared" si="956"/>
        <v>425663</v>
      </c>
      <c r="AD298" s="160" t="str">
        <f t="shared" si="957"/>
        <v>OK</v>
      </c>
      <c r="AE298" s="159">
        <v>414950</v>
      </c>
      <c r="AF298" s="159">
        <f t="shared" si="958"/>
        <v>414950</v>
      </c>
      <c r="AG298" s="160" t="str">
        <f t="shared" si="959"/>
        <v>OK</v>
      </c>
      <c r="AH298" s="159">
        <v>425227</v>
      </c>
      <c r="AI298" s="159">
        <f t="shared" si="960"/>
        <v>425227</v>
      </c>
      <c r="AJ298" s="160" t="str">
        <f t="shared" si="961"/>
        <v>OK</v>
      </c>
      <c r="AK298" s="159">
        <v>426130</v>
      </c>
      <c r="AL298" s="159">
        <f t="shared" si="962"/>
        <v>426130</v>
      </c>
      <c r="AM298" s="160" t="str">
        <f t="shared" si="963"/>
        <v>OK</v>
      </c>
      <c r="AN298" s="159">
        <v>424321</v>
      </c>
      <c r="AO298" s="159">
        <f t="shared" si="964"/>
        <v>424321</v>
      </c>
      <c r="AP298" s="160" t="str">
        <f t="shared" si="965"/>
        <v>OK</v>
      </c>
      <c r="AQ298" s="159">
        <v>426855</v>
      </c>
      <c r="AR298" s="159">
        <f t="shared" si="966"/>
        <v>426855</v>
      </c>
      <c r="AS298" s="160" t="str">
        <f t="shared" si="967"/>
        <v>OK</v>
      </c>
      <c r="AT298" s="159">
        <v>426689</v>
      </c>
      <c r="AU298" s="159">
        <f t="shared" si="968"/>
        <v>426689</v>
      </c>
      <c r="AV298" s="160" t="str">
        <f t="shared" si="969"/>
        <v>OK</v>
      </c>
      <c r="AW298" s="159">
        <v>421400</v>
      </c>
      <c r="AX298" s="159">
        <f t="shared" si="970"/>
        <v>421400</v>
      </c>
      <c r="AY298" s="160" t="str">
        <f t="shared" si="971"/>
        <v>OK</v>
      </c>
      <c r="AZ298" s="159">
        <v>430000</v>
      </c>
      <c r="BA298" s="159">
        <f t="shared" si="972"/>
        <v>430000</v>
      </c>
      <c r="BB298" s="160" t="str">
        <f t="shared" si="973"/>
        <v>OK</v>
      </c>
    </row>
    <row r="299" spans="1:54" ht="45" x14ac:dyDescent="0.2">
      <c r="A299" s="175" t="s">
        <v>443</v>
      </c>
      <c r="B299" s="162" t="s">
        <v>444</v>
      </c>
      <c r="C299" s="157" t="s">
        <v>185</v>
      </c>
      <c r="D299" s="166">
        <v>1</v>
      </c>
      <c r="E299" s="159">
        <v>430000</v>
      </c>
      <c r="F299" s="159">
        <f t="shared" si="941"/>
        <v>430000</v>
      </c>
      <c r="G299" s="159">
        <v>426560</v>
      </c>
      <c r="H299" s="159">
        <f t="shared" si="942"/>
        <v>426560</v>
      </c>
      <c r="I299" s="160" t="str">
        <f t="shared" si="943"/>
        <v>OK</v>
      </c>
      <c r="J299" s="159">
        <v>422799</v>
      </c>
      <c r="K299" s="159">
        <f t="shared" si="944"/>
        <v>422799</v>
      </c>
      <c r="L299" s="160" t="str">
        <f t="shared" si="945"/>
        <v>OK</v>
      </c>
      <c r="M299" s="159">
        <v>430000</v>
      </c>
      <c r="N299" s="159">
        <f t="shared" si="946"/>
        <v>430000</v>
      </c>
      <c r="O299" s="160" t="str">
        <f t="shared" si="947"/>
        <v>OK</v>
      </c>
      <c r="P299" s="159">
        <v>424303</v>
      </c>
      <c r="Q299" s="159">
        <f t="shared" si="948"/>
        <v>424303</v>
      </c>
      <c r="R299" s="160" t="str">
        <f t="shared" si="949"/>
        <v>OK</v>
      </c>
      <c r="S299" s="159">
        <v>425141</v>
      </c>
      <c r="T299" s="159">
        <f t="shared" si="950"/>
        <v>425141</v>
      </c>
      <c r="U299" s="160" t="str">
        <f t="shared" si="951"/>
        <v>OK</v>
      </c>
      <c r="V299" s="159">
        <v>426388</v>
      </c>
      <c r="W299" s="159">
        <f t="shared" si="952"/>
        <v>426388</v>
      </c>
      <c r="X299" s="160" t="str">
        <f t="shared" si="953"/>
        <v>OK</v>
      </c>
      <c r="Y299" s="159">
        <v>430000</v>
      </c>
      <c r="Z299" s="159">
        <f t="shared" si="954"/>
        <v>430000</v>
      </c>
      <c r="AA299" s="160" t="str">
        <f t="shared" si="955"/>
        <v>OK</v>
      </c>
      <c r="AB299" s="159">
        <v>425663</v>
      </c>
      <c r="AC299" s="159">
        <f t="shared" si="956"/>
        <v>425663</v>
      </c>
      <c r="AD299" s="160" t="str">
        <f t="shared" si="957"/>
        <v>OK</v>
      </c>
      <c r="AE299" s="159">
        <v>414950</v>
      </c>
      <c r="AF299" s="159">
        <f t="shared" si="958"/>
        <v>414950</v>
      </c>
      <c r="AG299" s="160" t="str">
        <f t="shared" si="959"/>
        <v>OK</v>
      </c>
      <c r="AH299" s="159">
        <v>425227</v>
      </c>
      <c r="AI299" s="159">
        <f t="shared" si="960"/>
        <v>425227</v>
      </c>
      <c r="AJ299" s="160" t="str">
        <f t="shared" si="961"/>
        <v>OK</v>
      </c>
      <c r="AK299" s="159">
        <v>426130</v>
      </c>
      <c r="AL299" s="159">
        <f t="shared" si="962"/>
        <v>426130</v>
      </c>
      <c r="AM299" s="160" t="str">
        <f t="shared" si="963"/>
        <v>OK</v>
      </c>
      <c r="AN299" s="159">
        <v>424321</v>
      </c>
      <c r="AO299" s="159">
        <f t="shared" si="964"/>
        <v>424321</v>
      </c>
      <c r="AP299" s="160" t="str">
        <f t="shared" si="965"/>
        <v>OK</v>
      </c>
      <c r="AQ299" s="159">
        <v>426855</v>
      </c>
      <c r="AR299" s="159">
        <f t="shared" si="966"/>
        <v>426855</v>
      </c>
      <c r="AS299" s="160" t="str">
        <f t="shared" si="967"/>
        <v>OK</v>
      </c>
      <c r="AT299" s="159">
        <v>426689</v>
      </c>
      <c r="AU299" s="159">
        <f t="shared" si="968"/>
        <v>426689</v>
      </c>
      <c r="AV299" s="160" t="str">
        <f t="shared" si="969"/>
        <v>OK</v>
      </c>
      <c r="AW299" s="159">
        <v>421400</v>
      </c>
      <c r="AX299" s="159">
        <f t="shared" si="970"/>
        <v>421400</v>
      </c>
      <c r="AY299" s="160" t="str">
        <f t="shared" si="971"/>
        <v>OK</v>
      </c>
      <c r="AZ299" s="159">
        <v>430000</v>
      </c>
      <c r="BA299" s="159">
        <f t="shared" si="972"/>
        <v>430000</v>
      </c>
      <c r="BB299" s="160" t="str">
        <f t="shared" si="973"/>
        <v>OK</v>
      </c>
    </row>
    <row r="300" spans="1:54" ht="60" x14ac:dyDescent="0.2">
      <c r="A300" s="155">
        <v>30.11</v>
      </c>
      <c r="B300" s="162" t="s">
        <v>445</v>
      </c>
      <c r="C300" s="157" t="s">
        <v>185</v>
      </c>
      <c r="D300" s="166">
        <v>1</v>
      </c>
      <c r="E300" s="159">
        <v>430000</v>
      </c>
      <c r="F300" s="159">
        <f t="shared" si="941"/>
        <v>430000</v>
      </c>
      <c r="G300" s="159">
        <v>426560</v>
      </c>
      <c r="H300" s="159">
        <f t="shared" si="942"/>
        <v>426560</v>
      </c>
      <c r="I300" s="160" t="str">
        <f t="shared" si="943"/>
        <v>OK</v>
      </c>
      <c r="J300" s="159">
        <v>422799</v>
      </c>
      <c r="K300" s="159">
        <f t="shared" si="944"/>
        <v>422799</v>
      </c>
      <c r="L300" s="160" t="str">
        <f t="shared" si="945"/>
        <v>OK</v>
      </c>
      <c r="M300" s="159">
        <v>430000</v>
      </c>
      <c r="N300" s="159">
        <f t="shared" si="946"/>
        <v>430000</v>
      </c>
      <c r="O300" s="160" t="str">
        <f t="shared" si="947"/>
        <v>OK</v>
      </c>
      <c r="P300" s="159">
        <v>424303</v>
      </c>
      <c r="Q300" s="159">
        <f t="shared" si="948"/>
        <v>424303</v>
      </c>
      <c r="R300" s="160" t="str">
        <f t="shared" si="949"/>
        <v>OK</v>
      </c>
      <c r="S300" s="159">
        <v>425141</v>
      </c>
      <c r="T300" s="159">
        <f t="shared" si="950"/>
        <v>425141</v>
      </c>
      <c r="U300" s="160" t="str">
        <f t="shared" si="951"/>
        <v>OK</v>
      </c>
      <c r="V300" s="159">
        <v>426388</v>
      </c>
      <c r="W300" s="159">
        <f t="shared" si="952"/>
        <v>426388</v>
      </c>
      <c r="X300" s="160" t="str">
        <f t="shared" si="953"/>
        <v>OK</v>
      </c>
      <c r="Y300" s="159">
        <v>430000</v>
      </c>
      <c r="Z300" s="159">
        <f t="shared" si="954"/>
        <v>430000</v>
      </c>
      <c r="AA300" s="160" t="str">
        <f t="shared" si="955"/>
        <v>OK</v>
      </c>
      <c r="AB300" s="159">
        <v>425663</v>
      </c>
      <c r="AC300" s="159">
        <f t="shared" si="956"/>
        <v>425663</v>
      </c>
      <c r="AD300" s="160" t="str">
        <f t="shared" si="957"/>
        <v>OK</v>
      </c>
      <c r="AE300" s="159">
        <v>414950</v>
      </c>
      <c r="AF300" s="159">
        <f t="shared" si="958"/>
        <v>414950</v>
      </c>
      <c r="AG300" s="160" t="str">
        <f t="shared" si="959"/>
        <v>OK</v>
      </c>
      <c r="AH300" s="159">
        <v>425227</v>
      </c>
      <c r="AI300" s="159">
        <f t="shared" si="960"/>
        <v>425227</v>
      </c>
      <c r="AJ300" s="160" t="str">
        <f t="shared" si="961"/>
        <v>OK</v>
      </c>
      <c r="AK300" s="159">
        <v>426130</v>
      </c>
      <c r="AL300" s="159">
        <f t="shared" si="962"/>
        <v>426130</v>
      </c>
      <c r="AM300" s="160" t="str">
        <f t="shared" si="963"/>
        <v>OK</v>
      </c>
      <c r="AN300" s="159">
        <v>424321</v>
      </c>
      <c r="AO300" s="159">
        <f t="shared" si="964"/>
        <v>424321</v>
      </c>
      <c r="AP300" s="160" t="str">
        <f t="shared" si="965"/>
        <v>OK</v>
      </c>
      <c r="AQ300" s="159">
        <v>426855</v>
      </c>
      <c r="AR300" s="159">
        <f t="shared" si="966"/>
        <v>426855</v>
      </c>
      <c r="AS300" s="160" t="str">
        <f t="shared" si="967"/>
        <v>OK</v>
      </c>
      <c r="AT300" s="159">
        <v>426689</v>
      </c>
      <c r="AU300" s="159">
        <f t="shared" si="968"/>
        <v>426689</v>
      </c>
      <c r="AV300" s="160" t="str">
        <f t="shared" si="969"/>
        <v>OK</v>
      </c>
      <c r="AW300" s="159">
        <v>421400</v>
      </c>
      <c r="AX300" s="159">
        <f t="shared" si="970"/>
        <v>421400</v>
      </c>
      <c r="AY300" s="160" t="str">
        <f t="shared" si="971"/>
        <v>OK</v>
      </c>
      <c r="AZ300" s="159">
        <v>430000</v>
      </c>
      <c r="BA300" s="159">
        <f t="shared" si="972"/>
        <v>430000</v>
      </c>
      <c r="BB300" s="160" t="str">
        <f t="shared" si="973"/>
        <v>OK</v>
      </c>
    </row>
    <row r="301" spans="1:54" ht="45" x14ac:dyDescent="0.2">
      <c r="A301" s="155">
        <v>30.12</v>
      </c>
      <c r="B301" s="162" t="s">
        <v>446</v>
      </c>
      <c r="C301" s="157" t="s">
        <v>185</v>
      </c>
      <c r="D301" s="166">
        <v>1</v>
      </c>
      <c r="E301" s="159">
        <v>430000</v>
      </c>
      <c r="F301" s="159">
        <f t="shared" si="941"/>
        <v>430000</v>
      </c>
      <c r="G301" s="159">
        <v>426560</v>
      </c>
      <c r="H301" s="159">
        <f t="shared" si="942"/>
        <v>426560</v>
      </c>
      <c r="I301" s="160" t="str">
        <f t="shared" si="943"/>
        <v>OK</v>
      </c>
      <c r="J301" s="159">
        <v>422799</v>
      </c>
      <c r="K301" s="159">
        <f t="shared" si="944"/>
        <v>422799</v>
      </c>
      <c r="L301" s="160" t="str">
        <f t="shared" si="945"/>
        <v>OK</v>
      </c>
      <c r="M301" s="159">
        <v>430000</v>
      </c>
      <c r="N301" s="159">
        <f t="shared" si="946"/>
        <v>430000</v>
      </c>
      <c r="O301" s="160" t="str">
        <f t="shared" si="947"/>
        <v>OK</v>
      </c>
      <c r="P301" s="159">
        <v>424303</v>
      </c>
      <c r="Q301" s="159">
        <f t="shared" si="948"/>
        <v>424303</v>
      </c>
      <c r="R301" s="160" t="str">
        <f t="shared" si="949"/>
        <v>OK</v>
      </c>
      <c r="S301" s="159">
        <v>425141</v>
      </c>
      <c r="T301" s="159">
        <f t="shared" si="950"/>
        <v>425141</v>
      </c>
      <c r="U301" s="160" t="str">
        <f t="shared" si="951"/>
        <v>OK</v>
      </c>
      <c r="V301" s="159">
        <v>426388</v>
      </c>
      <c r="W301" s="159">
        <f t="shared" si="952"/>
        <v>426388</v>
      </c>
      <c r="X301" s="160" t="str">
        <f t="shared" si="953"/>
        <v>OK</v>
      </c>
      <c r="Y301" s="159">
        <v>430000</v>
      </c>
      <c r="Z301" s="159">
        <f t="shared" si="954"/>
        <v>430000</v>
      </c>
      <c r="AA301" s="160" t="str">
        <f t="shared" si="955"/>
        <v>OK</v>
      </c>
      <c r="AB301" s="159">
        <v>425663</v>
      </c>
      <c r="AC301" s="159">
        <f t="shared" si="956"/>
        <v>425663</v>
      </c>
      <c r="AD301" s="160" t="str">
        <f t="shared" si="957"/>
        <v>OK</v>
      </c>
      <c r="AE301" s="159">
        <v>414950</v>
      </c>
      <c r="AF301" s="159">
        <f t="shared" si="958"/>
        <v>414950</v>
      </c>
      <c r="AG301" s="160" t="str">
        <f t="shared" si="959"/>
        <v>OK</v>
      </c>
      <c r="AH301" s="159">
        <v>425227</v>
      </c>
      <c r="AI301" s="159">
        <f t="shared" si="960"/>
        <v>425227</v>
      </c>
      <c r="AJ301" s="160" t="str">
        <f t="shared" si="961"/>
        <v>OK</v>
      </c>
      <c r="AK301" s="159">
        <v>426130</v>
      </c>
      <c r="AL301" s="159">
        <f t="shared" si="962"/>
        <v>426130</v>
      </c>
      <c r="AM301" s="160" t="str">
        <f t="shared" si="963"/>
        <v>OK</v>
      </c>
      <c r="AN301" s="159">
        <v>424321</v>
      </c>
      <c r="AO301" s="159">
        <f t="shared" si="964"/>
        <v>424321</v>
      </c>
      <c r="AP301" s="160" t="str">
        <f t="shared" si="965"/>
        <v>OK</v>
      </c>
      <c r="AQ301" s="159">
        <v>426855</v>
      </c>
      <c r="AR301" s="159">
        <f t="shared" si="966"/>
        <v>426855</v>
      </c>
      <c r="AS301" s="160" t="str">
        <f t="shared" si="967"/>
        <v>OK</v>
      </c>
      <c r="AT301" s="159">
        <v>426689</v>
      </c>
      <c r="AU301" s="159">
        <f t="shared" si="968"/>
        <v>426689</v>
      </c>
      <c r="AV301" s="160" t="str">
        <f t="shared" si="969"/>
        <v>OK</v>
      </c>
      <c r="AW301" s="159">
        <v>421400</v>
      </c>
      <c r="AX301" s="159">
        <f t="shared" si="970"/>
        <v>421400</v>
      </c>
      <c r="AY301" s="160" t="str">
        <f t="shared" si="971"/>
        <v>OK</v>
      </c>
      <c r="AZ301" s="159">
        <v>430000</v>
      </c>
      <c r="BA301" s="159">
        <f t="shared" si="972"/>
        <v>430000</v>
      </c>
      <c r="BB301" s="160" t="str">
        <f t="shared" si="973"/>
        <v>OK</v>
      </c>
    </row>
    <row r="302" spans="1:54" ht="45" x14ac:dyDescent="0.2">
      <c r="A302" s="155">
        <v>30.13</v>
      </c>
      <c r="B302" s="162" t="s">
        <v>447</v>
      </c>
      <c r="C302" s="157" t="s">
        <v>185</v>
      </c>
      <c r="D302" s="166">
        <v>1</v>
      </c>
      <c r="E302" s="159">
        <v>430000</v>
      </c>
      <c r="F302" s="159">
        <f t="shared" si="941"/>
        <v>430000</v>
      </c>
      <c r="G302" s="159">
        <v>426560</v>
      </c>
      <c r="H302" s="159">
        <f t="shared" si="942"/>
        <v>426560</v>
      </c>
      <c r="I302" s="160" t="str">
        <f t="shared" si="943"/>
        <v>OK</v>
      </c>
      <c r="J302" s="159">
        <v>422799</v>
      </c>
      <c r="K302" s="159">
        <f t="shared" si="944"/>
        <v>422799</v>
      </c>
      <c r="L302" s="160" t="str">
        <f t="shared" si="945"/>
        <v>OK</v>
      </c>
      <c r="M302" s="159">
        <v>430000</v>
      </c>
      <c r="N302" s="159">
        <f t="shared" si="946"/>
        <v>430000</v>
      </c>
      <c r="O302" s="160" t="str">
        <f t="shared" si="947"/>
        <v>OK</v>
      </c>
      <c r="P302" s="159">
        <v>424303</v>
      </c>
      <c r="Q302" s="159">
        <f t="shared" si="948"/>
        <v>424303</v>
      </c>
      <c r="R302" s="160" t="str">
        <f t="shared" si="949"/>
        <v>OK</v>
      </c>
      <c r="S302" s="159">
        <v>425141</v>
      </c>
      <c r="T302" s="159">
        <f t="shared" si="950"/>
        <v>425141</v>
      </c>
      <c r="U302" s="160" t="str">
        <f t="shared" si="951"/>
        <v>OK</v>
      </c>
      <c r="V302" s="159">
        <v>426388</v>
      </c>
      <c r="W302" s="159">
        <f t="shared" si="952"/>
        <v>426388</v>
      </c>
      <c r="X302" s="160" t="str">
        <f t="shared" si="953"/>
        <v>OK</v>
      </c>
      <c r="Y302" s="159">
        <v>430000</v>
      </c>
      <c r="Z302" s="159">
        <f t="shared" si="954"/>
        <v>430000</v>
      </c>
      <c r="AA302" s="160" t="str">
        <f t="shared" si="955"/>
        <v>OK</v>
      </c>
      <c r="AB302" s="159">
        <v>425663</v>
      </c>
      <c r="AC302" s="159">
        <f t="shared" si="956"/>
        <v>425663</v>
      </c>
      <c r="AD302" s="160" t="str">
        <f t="shared" si="957"/>
        <v>OK</v>
      </c>
      <c r="AE302" s="159">
        <v>414950</v>
      </c>
      <c r="AF302" s="159">
        <f t="shared" si="958"/>
        <v>414950</v>
      </c>
      <c r="AG302" s="160" t="str">
        <f t="shared" si="959"/>
        <v>OK</v>
      </c>
      <c r="AH302" s="159">
        <v>425227</v>
      </c>
      <c r="AI302" s="159">
        <f t="shared" si="960"/>
        <v>425227</v>
      </c>
      <c r="AJ302" s="160" t="str">
        <f t="shared" si="961"/>
        <v>OK</v>
      </c>
      <c r="AK302" s="159">
        <v>426130</v>
      </c>
      <c r="AL302" s="159">
        <f t="shared" si="962"/>
        <v>426130</v>
      </c>
      <c r="AM302" s="160" t="str">
        <f t="shared" si="963"/>
        <v>OK</v>
      </c>
      <c r="AN302" s="159">
        <v>424321</v>
      </c>
      <c r="AO302" s="159">
        <f t="shared" si="964"/>
        <v>424321</v>
      </c>
      <c r="AP302" s="160" t="str">
        <f t="shared" si="965"/>
        <v>OK</v>
      </c>
      <c r="AQ302" s="159">
        <v>426855</v>
      </c>
      <c r="AR302" s="159">
        <f t="shared" si="966"/>
        <v>426855</v>
      </c>
      <c r="AS302" s="160" t="str">
        <f t="shared" si="967"/>
        <v>OK</v>
      </c>
      <c r="AT302" s="159">
        <v>426689</v>
      </c>
      <c r="AU302" s="159">
        <f t="shared" si="968"/>
        <v>426689</v>
      </c>
      <c r="AV302" s="160" t="str">
        <f t="shared" si="969"/>
        <v>OK</v>
      </c>
      <c r="AW302" s="159">
        <v>421400</v>
      </c>
      <c r="AX302" s="159">
        <f t="shared" si="970"/>
        <v>421400</v>
      </c>
      <c r="AY302" s="160" t="str">
        <f t="shared" si="971"/>
        <v>OK</v>
      </c>
      <c r="AZ302" s="159">
        <v>430000</v>
      </c>
      <c r="BA302" s="159">
        <f t="shared" si="972"/>
        <v>430000</v>
      </c>
      <c r="BB302" s="160" t="str">
        <f t="shared" si="973"/>
        <v>OK</v>
      </c>
    </row>
    <row r="303" spans="1:54" ht="45" x14ac:dyDescent="0.2">
      <c r="A303" s="155">
        <v>30.14</v>
      </c>
      <c r="B303" s="162" t="s">
        <v>448</v>
      </c>
      <c r="C303" s="157" t="s">
        <v>185</v>
      </c>
      <c r="D303" s="166">
        <v>1</v>
      </c>
      <c r="E303" s="159">
        <v>430000</v>
      </c>
      <c r="F303" s="159">
        <f t="shared" si="941"/>
        <v>430000</v>
      </c>
      <c r="G303" s="159">
        <v>426560</v>
      </c>
      <c r="H303" s="159">
        <f t="shared" si="942"/>
        <v>426560</v>
      </c>
      <c r="I303" s="160" t="str">
        <f t="shared" si="943"/>
        <v>OK</v>
      </c>
      <c r="J303" s="159">
        <v>422799</v>
      </c>
      <c r="K303" s="159">
        <f t="shared" si="944"/>
        <v>422799</v>
      </c>
      <c r="L303" s="160" t="str">
        <f t="shared" si="945"/>
        <v>OK</v>
      </c>
      <c r="M303" s="159">
        <v>430000</v>
      </c>
      <c r="N303" s="159">
        <f t="shared" si="946"/>
        <v>430000</v>
      </c>
      <c r="O303" s="160" t="str">
        <f t="shared" si="947"/>
        <v>OK</v>
      </c>
      <c r="P303" s="159">
        <v>424303</v>
      </c>
      <c r="Q303" s="159">
        <f t="shared" si="948"/>
        <v>424303</v>
      </c>
      <c r="R303" s="160" t="str">
        <f t="shared" si="949"/>
        <v>OK</v>
      </c>
      <c r="S303" s="159">
        <v>425141</v>
      </c>
      <c r="T303" s="159">
        <f t="shared" si="950"/>
        <v>425141</v>
      </c>
      <c r="U303" s="160" t="str">
        <f t="shared" si="951"/>
        <v>OK</v>
      </c>
      <c r="V303" s="159">
        <v>426388</v>
      </c>
      <c r="W303" s="159">
        <f t="shared" si="952"/>
        <v>426388</v>
      </c>
      <c r="X303" s="160" t="str">
        <f t="shared" si="953"/>
        <v>OK</v>
      </c>
      <c r="Y303" s="159">
        <v>430000</v>
      </c>
      <c r="Z303" s="159">
        <f t="shared" si="954"/>
        <v>430000</v>
      </c>
      <c r="AA303" s="160" t="str">
        <f t="shared" si="955"/>
        <v>OK</v>
      </c>
      <c r="AB303" s="159">
        <v>425663</v>
      </c>
      <c r="AC303" s="159">
        <f t="shared" si="956"/>
        <v>425663</v>
      </c>
      <c r="AD303" s="160" t="str">
        <f t="shared" si="957"/>
        <v>OK</v>
      </c>
      <c r="AE303" s="159">
        <v>414950</v>
      </c>
      <c r="AF303" s="159">
        <f t="shared" si="958"/>
        <v>414950</v>
      </c>
      <c r="AG303" s="160" t="str">
        <f t="shared" si="959"/>
        <v>OK</v>
      </c>
      <c r="AH303" s="159">
        <v>425227</v>
      </c>
      <c r="AI303" s="159">
        <f t="shared" si="960"/>
        <v>425227</v>
      </c>
      <c r="AJ303" s="160" t="str">
        <f t="shared" si="961"/>
        <v>OK</v>
      </c>
      <c r="AK303" s="159">
        <v>426130</v>
      </c>
      <c r="AL303" s="159">
        <f t="shared" si="962"/>
        <v>426130</v>
      </c>
      <c r="AM303" s="160" t="str">
        <f t="shared" si="963"/>
        <v>OK</v>
      </c>
      <c r="AN303" s="159">
        <v>424321</v>
      </c>
      <c r="AO303" s="159">
        <f t="shared" si="964"/>
        <v>424321</v>
      </c>
      <c r="AP303" s="160" t="str">
        <f t="shared" si="965"/>
        <v>OK</v>
      </c>
      <c r="AQ303" s="159">
        <v>426855</v>
      </c>
      <c r="AR303" s="159">
        <f t="shared" si="966"/>
        <v>426855</v>
      </c>
      <c r="AS303" s="160" t="str">
        <f t="shared" si="967"/>
        <v>OK</v>
      </c>
      <c r="AT303" s="159">
        <v>426689</v>
      </c>
      <c r="AU303" s="159">
        <f t="shared" si="968"/>
        <v>426689</v>
      </c>
      <c r="AV303" s="160" t="str">
        <f t="shared" si="969"/>
        <v>OK</v>
      </c>
      <c r="AW303" s="159">
        <v>421400</v>
      </c>
      <c r="AX303" s="159">
        <f t="shared" si="970"/>
        <v>421400</v>
      </c>
      <c r="AY303" s="160" t="str">
        <f t="shared" si="971"/>
        <v>OK</v>
      </c>
      <c r="AZ303" s="159">
        <v>430000</v>
      </c>
      <c r="BA303" s="159">
        <f t="shared" si="972"/>
        <v>430000</v>
      </c>
      <c r="BB303" s="160" t="str">
        <f t="shared" si="973"/>
        <v>OK</v>
      </c>
    </row>
    <row r="304" spans="1:54" ht="45" x14ac:dyDescent="0.2">
      <c r="A304" s="155">
        <v>30.15</v>
      </c>
      <c r="B304" s="162" t="s">
        <v>449</v>
      </c>
      <c r="C304" s="157" t="s">
        <v>185</v>
      </c>
      <c r="D304" s="166">
        <v>1</v>
      </c>
      <c r="E304" s="159">
        <v>430000</v>
      </c>
      <c r="F304" s="159">
        <f t="shared" si="941"/>
        <v>430000</v>
      </c>
      <c r="G304" s="159">
        <v>426560</v>
      </c>
      <c r="H304" s="159">
        <f t="shared" si="942"/>
        <v>426560</v>
      </c>
      <c r="I304" s="160" t="str">
        <f t="shared" si="943"/>
        <v>OK</v>
      </c>
      <c r="J304" s="159">
        <v>422799</v>
      </c>
      <c r="K304" s="159">
        <f t="shared" si="944"/>
        <v>422799</v>
      </c>
      <c r="L304" s="160" t="str">
        <f t="shared" si="945"/>
        <v>OK</v>
      </c>
      <c r="M304" s="159">
        <v>430000</v>
      </c>
      <c r="N304" s="159">
        <f t="shared" si="946"/>
        <v>430000</v>
      </c>
      <c r="O304" s="160" t="str">
        <f t="shared" si="947"/>
        <v>OK</v>
      </c>
      <c r="P304" s="159">
        <v>424303</v>
      </c>
      <c r="Q304" s="159">
        <f t="shared" si="948"/>
        <v>424303</v>
      </c>
      <c r="R304" s="160" t="str">
        <f t="shared" si="949"/>
        <v>OK</v>
      </c>
      <c r="S304" s="159">
        <v>425141</v>
      </c>
      <c r="T304" s="159">
        <f t="shared" si="950"/>
        <v>425141</v>
      </c>
      <c r="U304" s="160" t="str">
        <f t="shared" si="951"/>
        <v>OK</v>
      </c>
      <c r="V304" s="159">
        <v>426388</v>
      </c>
      <c r="W304" s="159">
        <f t="shared" si="952"/>
        <v>426388</v>
      </c>
      <c r="X304" s="160" t="str">
        <f t="shared" si="953"/>
        <v>OK</v>
      </c>
      <c r="Y304" s="159">
        <v>430000</v>
      </c>
      <c r="Z304" s="159">
        <f t="shared" si="954"/>
        <v>430000</v>
      </c>
      <c r="AA304" s="160" t="str">
        <f t="shared" si="955"/>
        <v>OK</v>
      </c>
      <c r="AB304" s="159">
        <v>425663</v>
      </c>
      <c r="AC304" s="159">
        <f t="shared" si="956"/>
        <v>425663</v>
      </c>
      <c r="AD304" s="160" t="str">
        <f t="shared" si="957"/>
        <v>OK</v>
      </c>
      <c r="AE304" s="159">
        <v>414950</v>
      </c>
      <c r="AF304" s="159">
        <f t="shared" si="958"/>
        <v>414950</v>
      </c>
      <c r="AG304" s="160" t="str">
        <f t="shared" si="959"/>
        <v>OK</v>
      </c>
      <c r="AH304" s="159">
        <v>425227</v>
      </c>
      <c r="AI304" s="159">
        <f t="shared" si="960"/>
        <v>425227</v>
      </c>
      <c r="AJ304" s="160" t="str">
        <f t="shared" si="961"/>
        <v>OK</v>
      </c>
      <c r="AK304" s="159">
        <v>426130</v>
      </c>
      <c r="AL304" s="159">
        <f t="shared" si="962"/>
        <v>426130</v>
      </c>
      <c r="AM304" s="160" t="str">
        <f t="shared" si="963"/>
        <v>OK</v>
      </c>
      <c r="AN304" s="159">
        <v>424321</v>
      </c>
      <c r="AO304" s="159">
        <f t="shared" si="964"/>
        <v>424321</v>
      </c>
      <c r="AP304" s="160" t="str">
        <f t="shared" si="965"/>
        <v>OK</v>
      </c>
      <c r="AQ304" s="159">
        <v>426855</v>
      </c>
      <c r="AR304" s="159">
        <f t="shared" si="966"/>
        <v>426855</v>
      </c>
      <c r="AS304" s="160" t="str">
        <f t="shared" si="967"/>
        <v>OK</v>
      </c>
      <c r="AT304" s="159">
        <v>426689</v>
      </c>
      <c r="AU304" s="159">
        <f t="shared" si="968"/>
        <v>426689</v>
      </c>
      <c r="AV304" s="160" t="str">
        <f t="shared" si="969"/>
        <v>OK</v>
      </c>
      <c r="AW304" s="159">
        <v>421400</v>
      </c>
      <c r="AX304" s="159">
        <f t="shared" si="970"/>
        <v>421400</v>
      </c>
      <c r="AY304" s="160" t="str">
        <f t="shared" si="971"/>
        <v>OK</v>
      </c>
      <c r="AZ304" s="159">
        <v>430000</v>
      </c>
      <c r="BA304" s="159">
        <f t="shared" si="972"/>
        <v>430000</v>
      </c>
      <c r="BB304" s="160" t="str">
        <f t="shared" si="973"/>
        <v>OK</v>
      </c>
    </row>
    <row r="305" spans="1:54" ht="45" x14ac:dyDescent="0.2">
      <c r="A305" s="155">
        <v>30.16</v>
      </c>
      <c r="B305" s="162" t="s">
        <v>450</v>
      </c>
      <c r="C305" s="157" t="s">
        <v>185</v>
      </c>
      <c r="D305" s="166">
        <v>1</v>
      </c>
      <c r="E305" s="159">
        <v>400000</v>
      </c>
      <c r="F305" s="159">
        <f t="shared" si="941"/>
        <v>400000</v>
      </c>
      <c r="G305" s="159">
        <v>396800</v>
      </c>
      <c r="H305" s="159">
        <f t="shared" si="942"/>
        <v>396800</v>
      </c>
      <c r="I305" s="160" t="str">
        <f t="shared" si="943"/>
        <v>OK</v>
      </c>
      <c r="J305" s="159">
        <v>393302</v>
      </c>
      <c r="K305" s="159">
        <f t="shared" si="944"/>
        <v>393302</v>
      </c>
      <c r="L305" s="160" t="str">
        <f t="shared" si="945"/>
        <v>OK</v>
      </c>
      <c r="M305" s="159">
        <v>400000</v>
      </c>
      <c r="N305" s="159">
        <f t="shared" si="946"/>
        <v>400000</v>
      </c>
      <c r="O305" s="160" t="str">
        <f t="shared" si="947"/>
        <v>OK</v>
      </c>
      <c r="P305" s="159">
        <v>394700</v>
      </c>
      <c r="Q305" s="159">
        <f t="shared" si="948"/>
        <v>394700</v>
      </c>
      <c r="R305" s="160" t="str">
        <f t="shared" si="949"/>
        <v>OK</v>
      </c>
      <c r="S305" s="159">
        <v>395480</v>
      </c>
      <c r="T305" s="159">
        <f t="shared" si="950"/>
        <v>395480</v>
      </c>
      <c r="U305" s="160" t="str">
        <f t="shared" si="951"/>
        <v>OK</v>
      </c>
      <c r="V305" s="159">
        <v>396640</v>
      </c>
      <c r="W305" s="159">
        <f t="shared" si="952"/>
        <v>396640</v>
      </c>
      <c r="X305" s="160" t="str">
        <f t="shared" si="953"/>
        <v>OK</v>
      </c>
      <c r="Y305" s="159">
        <v>400000</v>
      </c>
      <c r="Z305" s="159">
        <f t="shared" si="954"/>
        <v>400000</v>
      </c>
      <c r="AA305" s="160" t="str">
        <f t="shared" si="955"/>
        <v>OK</v>
      </c>
      <c r="AB305" s="159">
        <v>395965</v>
      </c>
      <c r="AC305" s="159">
        <f t="shared" si="956"/>
        <v>395965</v>
      </c>
      <c r="AD305" s="160" t="str">
        <f t="shared" si="957"/>
        <v>OK</v>
      </c>
      <c r="AE305" s="159">
        <v>386000</v>
      </c>
      <c r="AF305" s="159">
        <f t="shared" si="958"/>
        <v>386000</v>
      </c>
      <c r="AG305" s="160" t="str">
        <f t="shared" si="959"/>
        <v>OK</v>
      </c>
      <c r="AH305" s="159">
        <v>395560</v>
      </c>
      <c r="AI305" s="159">
        <f t="shared" si="960"/>
        <v>395560</v>
      </c>
      <c r="AJ305" s="160" t="str">
        <f t="shared" si="961"/>
        <v>OK</v>
      </c>
      <c r="AK305" s="159">
        <v>396400</v>
      </c>
      <c r="AL305" s="159">
        <f t="shared" si="962"/>
        <v>396400</v>
      </c>
      <c r="AM305" s="160" t="str">
        <f t="shared" si="963"/>
        <v>OK</v>
      </c>
      <c r="AN305" s="159">
        <v>394718</v>
      </c>
      <c r="AO305" s="159">
        <f t="shared" si="964"/>
        <v>394718</v>
      </c>
      <c r="AP305" s="160" t="str">
        <f t="shared" si="965"/>
        <v>OK</v>
      </c>
      <c r="AQ305" s="159">
        <v>397075</v>
      </c>
      <c r="AR305" s="159">
        <f t="shared" si="966"/>
        <v>397075</v>
      </c>
      <c r="AS305" s="160" t="str">
        <f t="shared" si="967"/>
        <v>OK</v>
      </c>
      <c r="AT305" s="159">
        <v>396920</v>
      </c>
      <c r="AU305" s="159">
        <f t="shared" si="968"/>
        <v>396920</v>
      </c>
      <c r="AV305" s="160" t="str">
        <f t="shared" si="969"/>
        <v>OK</v>
      </c>
      <c r="AW305" s="159">
        <v>392000</v>
      </c>
      <c r="AX305" s="159">
        <f t="shared" si="970"/>
        <v>392000</v>
      </c>
      <c r="AY305" s="160" t="str">
        <f t="shared" si="971"/>
        <v>OK</v>
      </c>
      <c r="AZ305" s="159">
        <v>400000</v>
      </c>
      <c r="BA305" s="159">
        <f t="shared" si="972"/>
        <v>400000</v>
      </c>
      <c r="BB305" s="160" t="str">
        <f t="shared" si="973"/>
        <v>OK</v>
      </c>
    </row>
    <row r="306" spans="1:54" ht="45" x14ac:dyDescent="0.2">
      <c r="A306" s="155">
        <v>30.17</v>
      </c>
      <c r="B306" s="162" t="s">
        <v>451</v>
      </c>
      <c r="C306" s="157" t="s">
        <v>185</v>
      </c>
      <c r="D306" s="166">
        <v>1</v>
      </c>
      <c r="E306" s="159">
        <v>400000</v>
      </c>
      <c r="F306" s="159">
        <f t="shared" si="941"/>
        <v>400000</v>
      </c>
      <c r="G306" s="159">
        <v>396800</v>
      </c>
      <c r="H306" s="159">
        <f t="shared" si="942"/>
        <v>396800</v>
      </c>
      <c r="I306" s="160" t="str">
        <f t="shared" si="943"/>
        <v>OK</v>
      </c>
      <c r="J306" s="159">
        <v>393302</v>
      </c>
      <c r="K306" s="159">
        <f t="shared" si="944"/>
        <v>393302</v>
      </c>
      <c r="L306" s="160" t="str">
        <f t="shared" si="945"/>
        <v>OK</v>
      </c>
      <c r="M306" s="159">
        <v>400000</v>
      </c>
      <c r="N306" s="159">
        <f t="shared" si="946"/>
        <v>400000</v>
      </c>
      <c r="O306" s="160" t="str">
        <f t="shared" si="947"/>
        <v>OK</v>
      </c>
      <c r="P306" s="159">
        <v>394700</v>
      </c>
      <c r="Q306" s="159">
        <f t="shared" si="948"/>
        <v>394700</v>
      </c>
      <c r="R306" s="160" t="str">
        <f t="shared" si="949"/>
        <v>OK</v>
      </c>
      <c r="S306" s="159">
        <v>395480</v>
      </c>
      <c r="T306" s="159">
        <f t="shared" si="950"/>
        <v>395480</v>
      </c>
      <c r="U306" s="160" t="str">
        <f t="shared" si="951"/>
        <v>OK</v>
      </c>
      <c r="V306" s="159">
        <v>396640</v>
      </c>
      <c r="W306" s="159">
        <f t="shared" si="952"/>
        <v>396640</v>
      </c>
      <c r="X306" s="160" t="str">
        <f t="shared" si="953"/>
        <v>OK</v>
      </c>
      <c r="Y306" s="159">
        <v>400000</v>
      </c>
      <c r="Z306" s="159">
        <f t="shared" si="954"/>
        <v>400000</v>
      </c>
      <c r="AA306" s="160" t="str">
        <f t="shared" si="955"/>
        <v>OK</v>
      </c>
      <c r="AB306" s="159">
        <v>395965</v>
      </c>
      <c r="AC306" s="159">
        <f t="shared" si="956"/>
        <v>395965</v>
      </c>
      <c r="AD306" s="160" t="str">
        <f t="shared" si="957"/>
        <v>OK</v>
      </c>
      <c r="AE306" s="159">
        <v>386000</v>
      </c>
      <c r="AF306" s="159">
        <f t="shared" si="958"/>
        <v>386000</v>
      </c>
      <c r="AG306" s="160" t="str">
        <f t="shared" si="959"/>
        <v>OK</v>
      </c>
      <c r="AH306" s="159">
        <v>395560</v>
      </c>
      <c r="AI306" s="159">
        <f t="shared" si="960"/>
        <v>395560</v>
      </c>
      <c r="AJ306" s="160" t="str">
        <f t="shared" si="961"/>
        <v>OK</v>
      </c>
      <c r="AK306" s="159">
        <v>396400</v>
      </c>
      <c r="AL306" s="159">
        <f t="shared" si="962"/>
        <v>396400</v>
      </c>
      <c r="AM306" s="160" t="str">
        <f t="shared" si="963"/>
        <v>OK</v>
      </c>
      <c r="AN306" s="159">
        <v>394718</v>
      </c>
      <c r="AO306" s="159">
        <f t="shared" si="964"/>
        <v>394718</v>
      </c>
      <c r="AP306" s="160" t="str">
        <f t="shared" si="965"/>
        <v>OK</v>
      </c>
      <c r="AQ306" s="159">
        <v>397075</v>
      </c>
      <c r="AR306" s="159">
        <f t="shared" si="966"/>
        <v>397075</v>
      </c>
      <c r="AS306" s="160" t="str">
        <f t="shared" si="967"/>
        <v>OK</v>
      </c>
      <c r="AT306" s="159">
        <v>396920</v>
      </c>
      <c r="AU306" s="159">
        <f t="shared" si="968"/>
        <v>396920</v>
      </c>
      <c r="AV306" s="160" t="str">
        <f t="shared" si="969"/>
        <v>OK</v>
      </c>
      <c r="AW306" s="159">
        <v>392000</v>
      </c>
      <c r="AX306" s="159">
        <f t="shared" si="970"/>
        <v>392000</v>
      </c>
      <c r="AY306" s="160" t="str">
        <f t="shared" si="971"/>
        <v>OK</v>
      </c>
      <c r="AZ306" s="159">
        <v>400000</v>
      </c>
      <c r="BA306" s="159">
        <f t="shared" si="972"/>
        <v>400000</v>
      </c>
      <c r="BB306" s="160" t="str">
        <f t="shared" si="973"/>
        <v>OK</v>
      </c>
    </row>
    <row r="307" spans="1:54" ht="60" x14ac:dyDescent="0.2">
      <c r="A307" s="155">
        <v>30.18</v>
      </c>
      <c r="B307" s="162" t="s">
        <v>452</v>
      </c>
      <c r="C307" s="157" t="s">
        <v>185</v>
      </c>
      <c r="D307" s="166">
        <v>1</v>
      </c>
      <c r="E307" s="159">
        <v>350000</v>
      </c>
      <c r="F307" s="159">
        <f t="shared" si="941"/>
        <v>350000</v>
      </c>
      <c r="G307" s="159">
        <v>347200</v>
      </c>
      <c r="H307" s="159">
        <f t="shared" si="942"/>
        <v>347200</v>
      </c>
      <c r="I307" s="160" t="str">
        <f t="shared" si="943"/>
        <v>OK</v>
      </c>
      <c r="J307" s="159">
        <v>344139</v>
      </c>
      <c r="K307" s="159">
        <f t="shared" si="944"/>
        <v>344139</v>
      </c>
      <c r="L307" s="160" t="str">
        <f t="shared" si="945"/>
        <v>OK</v>
      </c>
      <c r="M307" s="159">
        <v>350000</v>
      </c>
      <c r="N307" s="159">
        <f t="shared" si="946"/>
        <v>350000</v>
      </c>
      <c r="O307" s="160" t="str">
        <f t="shared" si="947"/>
        <v>OK</v>
      </c>
      <c r="P307" s="159">
        <v>345363</v>
      </c>
      <c r="Q307" s="159">
        <f t="shared" si="948"/>
        <v>345363</v>
      </c>
      <c r="R307" s="160" t="str">
        <f t="shared" si="949"/>
        <v>OK</v>
      </c>
      <c r="S307" s="159">
        <v>346045</v>
      </c>
      <c r="T307" s="159">
        <f t="shared" si="950"/>
        <v>346045</v>
      </c>
      <c r="U307" s="160" t="str">
        <f t="shared" si="951"/>
        <v>OK</v>
      </c>
      <c r="V307" s="159">
        <v>347060</v>
      </c>
      <c r="W307" s="159">
        <f t="shared" si="952"/>
        <v>347060</v>
      </c>
      <c r="X307" s="160" t="str">
        <f t="shared" si="953"/>
        <v>OK</v>
      </c>
      <c r="Y307" s="159">
        <v>350000</v>
      </c>
      <c r="Z307" s="159">
        <f t="shared" si="954"/>
        <v>350000</v>
      </c>
      <c r="AA307" s="160" t="str">
        <f t="shared" si="955"/>
        <v>OK</v>
      </c>
      <c r="AB307" s="159">
        <v>346470</v>
      </c>
      <c r="AC307" s="159">
        <f t="shared" si="956"/>
        <v>346470</v>
      </c>
      <c r="AD307" s="160" t="str">
        <f t="shared" si="957"/>
        <v>OK</v>
      </c>
      <c r="AE307" s="159">
        <v>337750</v>
      </c>
      <c r="AF307" s="159">
        <f t="shared" si="958"/>
        <v>337750</v>
      </c>
      <c r="AG307" s="160" t="str">
        <f t="shared" si="959"/>
        <v>OK</v>
      </c>
      <c r="AH307" s="159">
        <v>346115</v>
      </c>
      <c r="AI307" s="159">
        <f t="shared" si="960"/>
        <v>346115</v>
      </c>
      <c r="AJ307" s="160" t="str">
        <f t="shared" si="961"/>
        <v>OK</v>
      </c>
      <c r="AK307" s="159">
        <v>346850</v>
      </c>
      <c r="AL307" s="159">
        <f t="shared" si="962"/>
        <v>346850</v>
      </c>
      <c r="AM307" s="160" t="str">
        <f t="shared" si="963"/>
        <v>OK</v>
      </c>
      <c r="AN307" s="159">
        <v>345378</v>
      </c>
      <c r="AO307" s="159">
        <f t="shared" si="964"/>
        <v>345378</v>
      </c>
      <c r="AP307" s="160" t="str">
        <f t="shared" si="965"/>
        <v>OK</v>
      </c>
      <c r="AQ307" s="159">
        <v>347440</v>
      </c>
      <c r="AR307" s="159">
        <f t="shared" si="966"/>
        <v>347440</v>
      </c>
      <c r="AS307" s="160" t="str">
        <f t="shared" si="967"/>
        <v>OK</v>
      </c>
      <c r="AT307" s="159">
        <v>347305</v>
      </c>
      <c r="AU307" s="159">
        <f t="shared" si="968"/>
        <v>347305</v>
      </c>
      <c r="AV307" s="160" t="str">
        <f t="shared" si="969"/>
        <v>OK</v>
      </c>
      <c r="AW307" s="159">
        <v>343000</v>
      </c>
      <c r="AX307" s="159">
        <f t="shared" si="970"/>
        <v>343000</v>
      </c>
      <c r="AY307" s="160" t="str">
        <f t="shared" si="971"/>
        <v>OK</v>
      </c>
      <c r="AZ307" s="159">
        <v>350000</v>
      </c>
      <c r="BA307" s="159">
        <f t="shared" si="972"/>
        <v>350000</v>
      </c>
      <c r="BB307" s="160" t="str">
        <f t="shared" si="973"/>
        <v>OK</v>
      </c>
    </row>
    <row r="308" spans="1:54" ht="45" x14ac:dyDescent="0.2">
      <c r="A308" s="155">
        <v>30.19</v>
      </c>
      <c r="B308" s="162" t="s">
        <v>453</v>
      </c>
      <c r="C308" s="157" t="s">
        <v>185</v>
      </c>
      <c r="D308" s="166">
        <v>1</v>
      </c>
      <c r="E308" s="159">
        <v>350000</v>
      </c>
      <c r="F308" s="159">
        <f t="shared" si="941"/>
        <v>350000</v>
      </c>
      <c r="G308" s="159">
        <v>347200</v>
      </c>
      <c r="H308" s="159">
        <f t="shared" si="942"/>
        <v>347200</v>
      </c>
      <c r="I308" s="160" t="str">
        <f t="shared" si="943"/>
        <v>OK</v>
      </c>
      <c r="J308" s="159">
        <v>344139</v>
      </c>
      <c r="K308" s="159">
        <f t="shared" si="944"/>
        <v>344139</v>
      </c>
      <c r="L308" s="160" t="str">
        <f t="shared" si="945"/>
        <v>OK</v>
      </c>
      <c r="M308" s="159">
        <v>350000</v>
      </c>
      <c r="N308" s="159">
        <f t="shared" si="946"/>
        <v>350000</v>
      </c>
      <c r="O308" s="160" t="str">
        <f t="shared" si="947"/>
        <v>OK</v>
      </c>
      <c r="P308" s="159">
        <v>345363</v>
      </c>
      <c r="Q308" s="159">
        <f t="shared" si="948"/>
        <v>345363</v>
      </c>
      <c r="R308" s="160" t="str">
        <f t="shared" si="949"/>
        <v>OK</v>
      </c>
      <c r="S308" s="159">
        <v>346045</v>
      </c>
      <c r="T308" s="159">
        <f t="shared" si="950"/>
        <v>346045</v>
      </c>
      <c r="U308" s="160" t="str">
        <f t="shared" si="951"/>
        <v>OK</v>
      </c>
      <c r="V308" s="159">
        <v>347060</v>
      </c>
      <c r="W308" s="159">
        <f t="shared" si="952"/>
        <v>347060</v>
      </c>
      <c r="X308" s="160" t="str">
        <f t="shared" si="953"/>
        <v>OK</v>
      </c>
      <c r="Y308" s="159">
        <v>350000</v>
      </c>
      <c r="Z308" s="159">
        <f t="shared" si="954"/>
        <v>350000</v>
      </c>
      <c r="AA308" s="160" t="str">
        <f t="shared" si="955"/>
        <v>OK</v>
      </c>
      <c r="AB308" s="159">
        <v>346470</v>
      </c>
      <c r="AC308" s="159">
        <f t="shared" si="956"/>
        <v>346470</v>
      </c>
      <c r="AD308" s="160" t="str">
        <f t="shared" si="957"/>
        <v>OK</v>
      </c>
      <c r="AE308" s="159">
        <v>337750</v>
      </c>
      <c r="AF308" s="159">
        <f t="shared" si="958"/>
        <v>337750</v>
      </c>
      <c r="AG308" s="160" t="str">
        <f t="shared" si="959"/>
        <v>OK</v>
      </c>
      <c r="AH308" s="159">
        <v>346115</v>
      </c>
      <c r="AI308" s="159">
        <f t="shared" si="960"/>
        <v>346115</v>
      </c>
      <c r="AJ308" s="160" t="str">
        <f t="shared" si="961"/>
        <v>OK</v>
      </c>
      <c r="AK308" s="159">
        <v>346850</v>
      </c>
      <c r="AL308" s="159">
        <f t="shared" si="962"/>
        <v>346850</v>
      </c>
      <c r="AM308" s="160" t="str">
        <f t="shared" si="963"/>
        <v>OK</v>
      </c>
      <c r="AN308" s="159">
        <v>345378</v>
      </c>
      <c r="AO308" s="159">
        <f t="shared" si="964"/>
        <v>345378</v>
      </c>
      <c r="AP308" s="160" t="str">
        <f t="shared" si="965"/>
        <v>OK</v>
      </c>
      <c r="AQ308" s="159">
        <v>347440</v>
      </c>
      <c r="AR308" s="159">
        <f t="shared" si="966"/>
        <v>347440</v>
      </c>
      <c r="AS308" s="160" t="str">
        <f t="shared" si="967"/>
        <v>OK</v>
      </c>
      <c r="AT308" s="159">
        <v>347305</v>
      </c>
      <c r="AU308" s="159">
        <f t="shared" si="968"/>
        <v>347305</v>
      </c>
      <c r="AV308" s="160" t="str">
        <f t="shared" si="969"/>
        <v>OK</v>
      </c>
      <c r="AW308" s="159">
        <v>343000</v>
      </c>
      <c r="AX308" s="159">
        <f t="shared" si="970"/>
        <v>343000</v>
      </c>
      <c r="AY308" s="160" t="str">
        <f t="shared" si="971"/>
        <v>OK</v>
      </c>
      <c r="AZ308" s="159">
        <v>350000</v>
      </c>
      <c r="BA308" s="159">
        <f t="shared" si="972"/>
        <v>350000</v>
      </c>
      <c r="BB308" s="160" t="str">
        <f t="shared" si="973"/>
        <v>OK</v>
      </c>
    </row>
    <row r="309" spans="1:54" ht="45" x14ac:dyDescent="0.2">
      <c r="A309" s="175" t="s">
        <v>454</v>
      </c>
      <c r="B309" s="162" t="s">
        <v>455</v>
      </c>
      <c r="C309" s="157" t="s">
        <v>185</v>
      </c>
      <c r="D309" s="166">
        <v>1</v>
      </c>
      <c r="E309" s="159">
        <v>350000</v>
      </c>
      <c r="F309" s="159">
        <f t="shared" si="941"/>
        <v>350000</v>
      </c>
      <c r="G309" s="159">
        <v>347200</v>
      </c>
      <c r="H309" s="159">
        <f t="shared" si="942"/>
        <v>347200</v>
      </c>
      <c r="I309" s="160" t="str">
        <f t="shared" si="943"/>
        <v>OK</v>
      </c>
      <c r="J309" s="159">
        <v>344139</v>
      </c>
      <c r="K309" s="159">
        <f t="shared" si="944"/>
        <v>344139</v>
      </c>
      <c r="L309" s="160" t="str">
        <f t="shared" si="945"/>
        <v>OK</v>
      </c>
      <c r="M309" s="159">
        <v>350000</v>
      </c>
      <c r="N309" s="159">
        <f t="shared" si="946"/>
        <v>350000</v>
      </c>
      <c r="O309" s="160" t="str">
        <f t="shared" si="947"/>
        <v>OK</v>
      </c>
      <c r="P309" s="159">
        <v>345363</v>
      </c>
      <c r="Q309" s="159">
        <f t="shared" si="948"/>
        <v>345363</v>
      </c>
      <c r="R309" s="160" t="str">
        <f t="shared" si="949"/>
        <v>OK</v>
      </c>
      <c r="S309" s="159">
        <v>346045</v>
      </c>
      <c r="T309" s="159">
        <f t="shared" si="950"/>
        <v>346045</v>
      </c>
      <c r="U309" s="160" t="str">
        <f t="shared" si="951"/>
        <v>OK</v>
      </c>
      <c r="V309" s="159">
        <v>347060</v>
      </c>
      <c r="W309" s="159">
        <f t="shared" si="952"/>
        <v>347060</v>
      </c>
      <c r="X309" s="160" t="str">
        <f t="shared" si="953"/>
        <v>OK</v>
      </c>
      <c r="Y309" s="159">
        <v>350000</v>
      </c>
      <c r="Z309" s="159">
        <f t="shared" si="954"/>
        <v>350000</v>
      </c>
      <c r="AA309" s="160" t="str">
        <f t="shared" si="955"/>
        <v>OK</v>
      </c>
      <c r="AB309" s="159">
        <v>346470</v>
      </c>
      <c r="AC309" s="159">
        <f t="shared" si="956"/>
        <v>346470</v>
      </c>
      <c r="AD309" s="160" t="str">
        <f t="shared" si="957"/>
        <v>OK</v>
      </c>
      <c r="AE309" s="159">
        <v>337750</v>
      </c>
      <c r="AF309" s="159">
        <f t="shared" si="958"/>
        <v>337750</v>
      </c>
      <c r="AG309" s="160" t="str">
        <f t="shared" si="959"/>
        <v>OK</v>
      </c>
      <c r="AH309" s="159">
        <v>346115</v>
      </c>
      <c r="AI309" s="159">
        <f t="shared" si="960"/>
        <v>346115</v>
      </c>
      <c r="AJ309" s="160" t="str">
        <f t="shared" si="961"/>
        <v>OK</v>
      </c>
      <c r="AK309" s="159">
        <v>346850</v>
      </c>
      <c r="AL309" s="159">
        <f t="shared" si="962"/>
        <v>346850</v>
      </c>
      <c r="AM309" s="160" t="str">
        <f t="shared" si="963"/>
        <v>OK</v>
      </c>
      <c r="AN309" s="159">
        <v>345378</v>
      </c>
      <c r="AO309" s="159">
        <f t="shared" si="964"/>
        <v>345378</v>
      </c>
      <c r="AP309" s="160" t="str">
        <f t="shared" si="965"/>
        <v>OK</v>
      </c>
      <c r="AQ309" s="159">
        <v>347440</v>
      </c>
      <c r="AR309" s="159">
        <f t="shared" si="966"/>
        <v>347440</v>
      </c>
      <c r="AS309" s="160" t="str">
        <f t="shared" si="967"/>
        <v>OK</v>
      </c>
      <c r="AT309" s="159">
        <v>347305</v>
      </c>
      <c r="AU309" s="159">
        <f t="shared" si="968"/>
        <v>347305</v>
      </c>
      <c r="AV309" s="160" t="str">
        <f t="shared" si="969"/>
        <v>OK</v>
      </c>
      <c r="AW309" s="159">
        <v>343000</v>
      </c>
      <c r="AX309" s="159">
        <f t="shared" si="970"/>
        <v>343000</v>
      </c>
      <c r="AY309" s="160" t="str">
        <f t="shared" si="971"/>
        <v>OK</v>
      </c>
      <c r="AZ309" s="159">
        <v>350000</v>
      </c>
      <c r="BA309" s="159">
        <f t="shared" si="972"/>
        <v>350000</v>
      </c>
      <c r="BB309" s="160" t="str">
        <f t="shared" si="973"/>
        <v>OK</v>
      </c>
    </row>
    <row r="310" spans="1:54" ht="45" x14ac:dyDescent="0.2">
      <c r="A310" s="155">
        <v>30.21</v>
      </c>
      <c r="B310" s="162" t="s">
        <v>456</v>
      </c>
      <c r="C310" s="157" t="s">
        <v>185</v>
      </c>
      <c r="D310" s="166">
        <v>1</v>
      </c>
      <c r="E310" s="159">
        <v>350000</v>
      </c>
      <c r="F310" s="159">
        <f t="shared" si="941"/>
        <v>350000</v>
      </c>
      <c r="G310" s="159">
        <v>347200</v>
      </c>
      <c r="H310" s="159">
        <f t="shared" si="942"/>
        <v>347200</v>
      </c>
      <c r="I310" s="160" t="str">
        <f t="shared" si="943"/>
        <v>OK</v>
      </c>
      <c r="J310" s="159">
        <v>344139</v>
      </c>
      <c r="K310" s="159">
        <f t="shared" si="944"/>
        <v>344139</v>
      </c>
      <c r="L310" s="160" t="str">
        <f t="shared" si="945"/>
        <v>OK</v>
      </c>
      <c r="M310" s="159">
        <v>350000</v>
      </c>
      <c r="N310" s="159">
        <f t="shared" si="946"/>
        <v>350000</v>
      </c>
      <c r="O310" s="160" t="str">
        <f t="shared" si="947"/>
        <v>OK</v>
      </c>
      <c r="P310" s="159">
        <v>345363</v>
      </c>
      <c r="Q310" s="159">
        <f t="shared" si="948"/>
        <v>345363</v>
      </c>
      <c r="R310" s="160" t="str">
        <f t="shared" si="949"/>
        <v>OK</v>
      </c>
      <c r="S310" s="159">
        <v>346045</v>
      </c>
      <c r="T310" s="159">
        <f t="shared" si="950"/>
        <v>346045</v>
      </c>
      <c r="U310" s="160" t="str">
        <f t="shared" si="951"/>
        <v>OK</v>
      </c>
      <c r="V310" s="159">
        <v>347060</v>
      </c>
      <c r="W310" s="159">
        <f t="shared" si="952"/>
        <v>347060</v>
      </c>
      <c r="X310" s="160" t="str">
        <f t="shared" si="953"/>
        <v>OK</v>
      </c>
      <c r="Y310" s="159">
        <v>350000</v>
      </c>
      <c r="Z310" s="159">
        <f t="shared" si="954"/>
        <v>350000</v>
      </c>
      <c r="AA310" s="160" t="str">
        <f t="shared" si="955"/>
        <v>OK</v>
      </c>
      <c r="AB310" s="159">
        <v>346470</v>
      </c>
      <c r="AC310" s="159">
        <f t="shared" si="956"/>
        <v>346470</v>
      </c>
      <c r="AD310" s="160" t="str">
        <f t="shared" si="957"/>
        <v>OK</v>
      </c>
      <c r="AE310" s="159">
        <v>337750</v>
      </c>
      <c r="AF310" s="159">
        <f t="shared" si="958"/>
        <v>337750</v>
      </c>
      <c r="AG310" s="160" t="str">
        <f t="shared" si="959"/>
        <v>OK</v>
      </c>
      <c r="AH310" s="159">
        <v>346115</v>
      </c>
      <c r="AI310" s="159">
        <f t="shared" si="960"/>
        <v>346115</v>
      </c>
      <c r="AJ310" s="160" t="str">
        <f t="shared" si="961"/>
        <v>OK</v>
      </c>
      <c r="AK310" s="159">
        <v>346850</v>
      </c>
      <c r="AL310" s="159">
        <f t="shared" si="962"/>
        <v>346850</v>
      </c>
      <c r="AM310" s="160" t="str">
        <f t="shared" si="963"/>
        <v>OK</v>
      </c>
      <c r="AN310" s="159">
        <v>345378</v>
      </c>
      <c r="AO310" s="159">
        <f t="shared" si="964"/>
        <v>345378</v>
      </c>
      <c r="AP310" s="160" t="str">
        <f t="shared" si="965"/>
        <v>OK</v>
      </c>
      <c r="AQ310" s="159">
        <v>347440</v>
      </c>
      <c r="AR310" s="159">
        <f t="shared" si="966"/>
        <v>347440</v>
      </c>
      <c r="AS310" s="160" t="str">
        <f t="shared" si="967"/>
        <v>OK</v>
      </c>
      <c r="AT310" s="159">
        <v>347305</v>
      </c>
      <c r="AU310" s="159">
        <f t="shared" si="968"/>
        <v>347305</v>
      </c>
      <c r="AV310" s="160" t="str">
        <f t="shared" si="969"/>
        <v>OK</v>
      </c>
      <c r="AW310" s="159">
        <v>343000</v>
      </c>
      <c r="AX310" s="159">
        <f t="shared" si="970"/>
        <v>343000</v>
      </c>
      <c r="AY310" s="160" t="str">
        <f t="shared" si="971"/>
        <v>OK</v>
      </c>
      <c r="AZ310" s="159">
        <v>350000</v>
      </c>
      <c r="BA310" s="159">
        <f t="shared" si="972"/>
        <v>350000</v>
      </c>
      <c r="BB310" s="160" t="str">
        <f t="shared" si="973"/>
        <v>OK</v>
      </c>
    </row>
    <row r="311" spans="1:54" ht="45" x14ac:dyDescent="0.2">
      <c r="A311" s="155">
        <v>30.22</v>
      </c>
      <c r="B311" s="162" t="s">
        <v>457</v>
      </c>
      <c r="C311" s="157" t="s">
        <v>185</v>
      </c>
      <c r="D311" s="166">
        <v>1</v>
      </c>
      <c r="E311" s="159">
        <v>350000</v>
      </c>
      <c r="F311" s="159">
        <f t="shared" si="941"/>
        <v>350000</v>
      </c>
      <c r="G311" s="159">
        <v>347200</v>
      </c>
      <c r="H311" s="159">
        <f t="shared" si="942"/>
        <v>347200</v>
      </c>
      <c r="I311" s="160" t="str">
        <f t="shared" si="943"/>
        <v>OK</v>
      </c>
      <c r="J311" s="159">
        <v>344139</v>
      </c>
      <c r="K311" s="159">
        <f t="shared" si="944"/>
        <v>344139</v>
      </c>
      <c r="L311" s="160" t="str">
        <f t="shared" si="945"/>
        <v>OK</v>
      </c>
      <c r="M311" s="159">
        <v>350000</v>
      </c>
      <c r="N311" s="159">
        <f t="shared" si="946"/>
        <v>350000</v>
      </c>
      <c r="O311" s="160" t="str">
        <f t="shared" si="947"/>
        <v>OK</v>
      </c>
      <c r="P311" s="159">
        <v>345363</v>
      </c>
      <c r="Q311" s="159">
        <f t="shared" si="948"/>
        <v>345363</v>
      </c>
      <c r="R311" s="160" t="str">
        <f t="shared" si="949"/>
        <v>OK</v>
      </c>
      <c r="S311" s="159">
        <v>346045</v>
      </c>
      <c r="T311" s="159">
        <f t="shared" si="950"/>
        <v>346045</v>
      </c>
      <c r="U311" s="160" t="str">
        <f t="shared" si="951"/>
        <v>OK</v>
      </c>
      <c r="V311" s="159">
        <v>347060</v>
      </c>
      <c r="W311" s="159">
        <f t="shared" si="952"/>
        <v>347060</v>
      </c>
      <c r="X311" s="160" t="str">
        <f t="shared" si="953"/>
        <v>OK</v>
      </c>
      <c r="Y311" s="159">
        <v>350000</v>
      </c>
      <c r="Z311" s="159">
        <f t="shared" si="954"/>
        <v>350000</v>
      </c>
      <c r="AA311" s="160" t="str">
        <f t="shared" si="955"/>
        <v>OK</v>
      </c>
      <c r="AB311" s="159">
        <v>346470</v>
      </c>
      <c r="AC311" s="159">
        <f t="shared" si="956"/>
        <v>346470</v>
      </c>
      <c r="AD311" s="160" t="str">
        <f t="shared" si="957"/>
        <v>OK</v>
      </c>
      <c r="AE311" s="159">
        <v>337750</v>
      </c>
      <c r="AF311" s="159">
        <f t="shared" si="958"/>
        <v>337750</v>
      </c>
      <c r="AG311" s="160" t="str">
        <f t="shared" si="959"/>
        <v>OK</v>
      </c>
      <c r="AH311" s="159">
        <v>346115</v>
      </c>
      <c r="AI311" s="159">
        <f t="shared" si="960"/>
        <v>346115</v>
      </c>
      <c r="AJ311" s="160" t="str">
        <f t="shared" si="961"/>
        <v>OK</v>
      </c>
      <c r="AK311" s="159">
        <v>346850</v>
      </c>
      <c r="AL311" s="159">
        <f t="shared" si="962"/>
        <v>346850</v>
      </c>
      <c r="AM311" s="160" t="str">
        <f t="shared" si="963"/>
        <v>OK</v>
      </c>
      <c r="AN311" s="159">
        <v>345378</v>
      </c>
      <c r="AO311" s="159">
        <f t="shared" si="964"/>
        <v>345378</v>
      </c>
      <c r="AP311" s="160" t="str">
        <f t="shared" si="965"/>
        <v>OK</v>
      </c>
      <c r="AQ311" s="159">
        <v>347440</v>
      </c>
      <c r="AR311" s="159">
        <f t="shared" si="966"/>
        <v>347440</v>
      </c>
      <c r="AS311" s="160" t="str">
        <f t="shared" si="967"/>
        <v>OK</v>
      </c>
      <c r="AT311" s="159">
        <v>347305</v>
      </c>
      <c r="AU311" s="159">
        <f t="shared" si="968"/>
        <v>347305</v>
      </c>
      <c r="AV311" s="160" t="str">
        <f t="shared" si="969"/>
        <v>OK</v>
      </c>
      <c r="AW311" s="159">
        <v>343000</v>
      </c>
      <c r="AX311" s="159">
        <f t="shared" si="970"/>
        <v>343000</v>
      </c>
      <c r="AY311" s="160" t="str">
        <f t="shared" si="971"/>
        <v>OK</v>
      </c>
      <c r="AZ311" s="159">
        <v>350000</v>
      </c>
      <c r="BA311" s="159">
        <f t="shared" si="972"/>
        <v>350000</v>
      </c>
      <c r="BB311" s="160" t="str">
        <f t="shared" si="973"/>
        <v>OK</v>
      </c>
    </row>
    <row r="312" spans="1:54" ht="45" x14ac:dyDescent="0.2">
      <c r="A312" s="155">
        <v>30.23</v>
      </c>
      <c r="B312" s="162" t="s">
        <v>458</v>
      </c>
      <c r="C312" s="157" t="s">
        <v>185</v>
      </c>
      <c r="D312" s="166">
        <v>1</v>
      </c>
      <c r="E312" s="159">
        <v>350000</v>
      </c>
      <c r="F312" s="159">
        <f t="shared" si="941"/>
        <v>350000</v>
      </c>
      <c r="G312" s="159">
        <v>347200</v>
      </c>
      <c r="H312" s="159">
        <f t="shared" si="942"/>
        <v>347200</v>
      </c>
      <c r="I312" s="160" t="str">
        <f t="shared" si="943"/>
        <v>OK</v>
      </c>
      <c r="J312" s="159">
        <v>344139</v>
      </c>
      <c r="K312" s="159">
        <f t="shared" si="944"/>
        <v>344139</v>
      </c>
      <c r="L312" s="160" t="str">
        <f t="shared" si="945"/>
        <v>OK</v>
      </c>
      <c r="M312" s="159">
        <v>350000</v>
      </c>
      <c r="N312" s="159">
        <f t="shared" si="946"/>
        <v>350000</v>
      </c>
      <c r="O312" s="160" t="str">
        <f t="shared" si="947"/>
        <v>OK</v>
      </c>
      <c r="P312" s="159">
        <v>345363</v>
      </c>
      <c r="Q312" s="159">
        <f t="shared" si="948"/>
        <v>345363</v>
      </c>
      <c r="R312" s="160" t="str">
        <f t="shared" si="949"/>
        <v>OK</v>
      </c>
      <c r="S312" s="159">
        <v>346045</v>
      </c>
      <c r="T312" s="159">
        <f t="shared" si="950"/>
        <v>346045</v>
      </c>
      <c r="U312" s="160" t="str">
        <f t="shared" si="951"/>
        <v>OK</v>
      </c>
      <c r="V312" s="159">
        <v>347060</v>
      </c>
      <c r="W312" s="159">
        <f t="shared" si="952"/>
        <v>347060</v>
      </c>
      <c r="X312" s="160" t="str">
        <f t="shared" si="953"/>
        <v>OK</v>
      </c>
      <c r="Y312" s="159">
        <v>350000</v>
      </c>
      <c r="Z312" s="159">
        <f t="shared" si="954"/>
        <v>350000</v>
      </c>
      <c r="AA312" s="160" t="str">
        <f t="shared" si="955"/>
        <v>OK</v>
      </c>
      <c r="AB312" s="159">
        <v>346470</v>
      </c>
      <c r="AC312" s="159">
        <f t="shared" si="956"/>
        <v>346470</v>
      </c>
      <c r="AD312" s="160" t="str">
        <f t="shared" si="957"/>
        <v>OK</v>
      </c>
      <c r="AE312" s="159">
        <v>337750</v>
      </c>
      <c r="AF312" s="159">
        <f t="shared" si="958"/>
        <v>337750</v>
      </c>
      <c r="AG312" s="160" t="str">
        <f t="shared" si="959"/>
        <v>OK</v>
      </c>
      <c r="AH312" s="159">
        <v>346115</v>
      </c>
      <c r="AI312" s="159">
        <f t="shared" si="960"/>
        <v>346115</v>
      </c>
      <c r="AJ312" s="160" t="str">
        <f t="shared" si="961"/>
        <v>OK</v>
      </c>
      <c r="AK312" s="159">
        <v>346850</v>
      </c>
      <c r="AL312" s="159">
        <f t="shared" si="962"/>
        <v>346850</v>
      </c>
      <c r="AM312" s="160" t="str">
        <f t="shared" si="963"/>
        <v>OK</v>
      </c>
      <c r="AN312" s="159">
        <v>345378</v>
      </c>
      <c r="AO312" s="159">
        <f t="shared" si="964"/>
        <v>345378</v>
      </c>
      <c r="AP312" s="160" t="str">
        <f t="shared" si="965"/>
        <v>OK</v>
      </c>
      <c r="AQ312" s="159">
        <v>347440</v>
      </c>
      <c r="AR312" s="159">
        <f t="shared" si="966"/>
        <v>347440</v>
      </c>
      <c r="AS312" s="160" t="str">
        <f t="shared" si="967"/>
        <v>OK</v>
      </c>
      <c r="AT312" s="159">
        <v>347305</v>
      </c>
      <c r="AU312" s="159">
        <f t="shared" si="968"/>
        <v>347305</v>
      </c>
      <c r="AV312" s="160" t="str">
        <f t="shared" si="969"/>
        <v>OK</v>
      </c>
      <c r="AW312" s="159">
        <v>343000</v>
      </c>
      <c r="AX312" s="159">
        <f t="shared" si="970"/>
        <v>343000</v>
      </c>
      <c r="AY312" s="160" t="str">
        <f t="shared" si="971"/>
        <v>OK</v>
      </c>
      <c r="AZ312" s="159">
        <v>350000</v>
      </c>
      <c r="BA312" s="159">
        <f t="shared" si="972"/>
        <v>350000</v>
      </c>
      <c r="BB312" s="160" t="str">
        <f t="shared" si="973"/>
        <v>OK</v>
      </c>
    </row>
    <row r="313" spans="1:54" ht="45" x14ac:dyDescent="0.2">
      <c r="A313" s="155">
        <v>30.24</v>
      </c>
      <c r="B313" s="162" t="s">
        <v>459</v>
      </c>
      <c r="C313" s="157" t="s">
        <v>185</v>
      </c>
      <c r="D313" s="166">
        <v>1</v>
      </c>
      <c r="E313" s="159">
        <v>350000</v>
      </c>
      <c r="F313" s="159">
        <f t="shared" si="941"/>
        <v>350000</v>
      </c>
      <c r="G313" s="159">
        <v>347200</v>
      </c>
      <c r="H313" s="159">
        <f t="shared" si="942"/>
        <v>347200</v>
      </c>
      <c r="I313" s="160" t="str">
        <f t="shared" si="943"/>
        <v>OK</v>
      </c>
      <c r="J313" s="159">
        <v>344139</v>
      </c>
      <c r="K313" s="159">
        <f t="shared" si="944"/>
        <v>344139</v>
      </c>
      <c r="L313" s="160" t="str">
        <f t="shared" si="945"/>
        <v>OK</v>
      </c>
      <c r="M313" s="159">
        <v>350000</v>
      </c>
      <c r="N313" s="159">
        <f t="shared" si="946"/>
        <v>350000</v>
      </c>
      <c r="O313" s="160" t="str">
        <f t="shared" si="947"/>
        <v>OK</v>
      </c>
      <c r="P313" s="159">
        <v>345363</v>
      </c>
      <c r="Q313" s="159">
        <f t="shared" si="948"/>
        <v>345363</v>
      </c>
      <c r="R313" s="160" t="str">
        <f t="shared" si="949"/>
        <v>OK</v>
      </c>
      <c r="S313" s="159">
        <v>346045</v>
      </c>
      <c r="T313" s="159">
        <f t="shared" si="950"/>
        <v>346045</v>
      </c>
      <c r="U313" s="160" t="str">
        <f t="shared" si="951"/>
        <v>OK</v>
      </c>
      <c r="V313" s="159">
        <v>347060</v>
      </c>
      <c r="W313" s="159">
        <f t="shared" si="952"/>
        <v>347060</v>
      </c>
      <c r="X313" s="160" t="str">
        <f t="shared" si="953"/>
        <v>OK</v>
      </c>
      <c r="Y313" s="159">
        <v>350000</v>
      </c>
      <c r="Z313" s="159">
        <f t="shared" si="954"/>
        <v>350000</v>
      </c>
      <c r="AA313" s="160" t="str">
        <f t="shared" si="955"/>
        <v>OK</v>
      </c>
      <c r="AB313" s="159">
        <v>346470</v>
      </c>
      <c r="AC313" s="159">
        <f t="shared" si="956"/>
        <v>346470</v>
      </c>
      <c r="AD313" s="160" t="str">
        <f t="shared" si="957"/>
        <v>OK</v>
      </c>
      <c r="AE313" s="159">
        <v>337750</v>
      </c>
      <c r="AF313" s="159">
        <f t="shared" si="958"/>
        <v>337750</v>
      </c>
      <c r="AG313" s="160" t="str">
        <f t="shared" si="959"/>
        <v>OK</v>
      </c>
      <c r="AH313" s="159">
        <v>346115</v>
      </c>
      <c r="AI313" s="159">
        <f t="shared" si="960"/>
        <v>346115</v>
      </c>
      <c r="AJ313" s="160" t="str">
        <f t="shared" si="961"/>
        <v>OK</v>
      </c>
      <c r="AK313" s="159">
        <v>346850</v>
      </c>
      <c r="AL313" s="159">
        <f t="shared" si="962"/>
        <v>346850</v>
      </c>
      <c r="AM313" s="160" t="str">
        <f t="shared" si="963"/>
        <v>OK</v>
      </c>
      <c r="AN313" s="159">
        <v>345378</v>
      </c>
      <c r="AO313" s="159">
        <f t="shared" si="964"/>
        <v>345378</v>
      </c>
      <c r="AP313" s="160" t="str">
        <f t="shared" si="965"/>
        <v>OK</v>
      </c>
      <c r="AQ313" s="159">
        <v>347440</v>
      </c>
      <c r="AR313" s="159">
        <f t="shared" si="966"/>
        <v>347440</v>
      </c>
      <c r="AS313" s="160" t="str">
        <f t="shared" si="967"/>
        <v>OK</v>
      </c>
      <c r="AT313" s="159">
        <v>347305</v>
      </c>
      <c r="AU313" s="159">
        <f t="shared" si="968"/>
        <v>347305</v>
      </c>
      <c r="AV313" s="160" t="str">
        <f t="shared" si="969"/>
        <v>OK</v>
      </c>
      <c r="AW313" s="159">
        <v>343000</v>
      </c>
      <c r="AX313" s="159">
        <f t="shared" si="970"/>
        <v>343000</v>
      </c>
      <c r="AY313" s="160" t="str">
        <f t="shared" si="971"/>
        <v>OK</v>
      </c>
      <c r="AZ313" s="159">
        <v>350000</v>
      </c>
      <c r="BA313" s="159">
        <f t="shared" si="972"/>
        <v>350000</v>
      </c>
      <c r="BB313" s="160" t="str">
        <f t="shared" si="973"/>
        <v>OK</v>
      </c>
    </row>
    <row r="314" spans="1:54" ht="45" x14ac:dyDescent="0.2">
      <c r="A314" s="155">
        <v>30.25</v>
      </c>
      <c r="B314" s="162" t="s">
        <v>460</v>
      </c>
      <c r="C314" s="157" t="s">
        <v>185</v>
      </c>
      <c r="D314" s="166">
        <v>1</v>
      </c>
      <c r="E314" s="159">
        <v>350000</v>
      </c>
      <c r="F314" s="159">
        <f t="shared" si="941"/>
        <v>350000</v>
      </c>
      <c r="G314" s="159">
        <v>347200</v>
      </c>
      <c r="H314" s="159">
        <f t="shared" si="942"/>
        <v>347200</v>
      </c>
      <c r="I314" s="160" t="str">
        <f t="shared" si="943"/>
        <v>OK</v>
      </c>
      <c r="J314" s="159">
        <v>344139</v>
      </c>
      <c r="K314" s="159">
        <f t="shared" si="944"/>
        <v>344139</v>
      </c>
      <c r="L314" s="160" t="str">
        <f t="shared" si="945"/>
        <v>OK</v>
      </c>
      <c r="M314" s="159">
        <v>350000</v>
      </c>
      <c r="N314" s="159">
        <f t="shared" si="946"/>
        <v>350000</v>
      </c>
      <c r="O314" s="160" t="str">
        <f t="shared" si="947"/>
        <v>OK</v>
      </c>
      <c r="P314" s="159">
        <v>345363</v>
      </c>
      <c r="Q314" s="159">
        <f t="shared" si="948"/>
        <v>345363</v>
      </c>
      <c r="R314" s="160" t="str">
        <f t="shared" si="949"/>
        <v>OK</v>
      </c>
      <c r="S314" s="159">
        <v>346045</v>
      </c>
      <c r="T314" s="159">
        <f t="shared" si="950"/>
        <v>346045</v>
      </c>
      <c r="U314" s="160" t="str">
        <f t="shared" si="951"/>
        <v>OK</v>
      </c>
      <c r="V314" s="159">
        <v>347060</v>
      </c>
      <c r="W314" s="159">
        <f t="shared" si="952"/>
        <v>347060</v>
      </c>
      <c r="X314" s="160" t="str">
        <f t="shared" si="953"/>
        <v>OK</v>
      </c>
      <c r="Y314" s="159">
        <v>350000</v>
      </c>
      <c r="Z314" s="159">
        <f t="shared" si="954"/>
        <v>350000</v>
      </c>
      <c r="AA314" s="160" t="str">
        <f t="shared" si="955"/>
        <v>OK</v>
      </c>
      <c r="AB314" s="159">
        <v>346470</v>
      </c>
      <c r="AC314" s="159">
        <f t="shared" si="956"/>
        <v>346470</v>
      </c>
      <c r="AD314" s="160" t="str">
        <f t="shared" si="957"/>
        <v>OK</v>
      </c>
      <c r="AE314" s="159">
        <v>337750</v>
      </c>
      <c r="AF314" s="159">
        <f t="shared" si="958"/>
        <v>337750</v>
      </c>
      <c r="AG314" s="160" t="str">
        <f t="shared" si="959"/>
        <v>OK</v>
      </c>
      <c r="AH314" s="159">
        <v>346115</v>
      </c>
      <c r="AI314" s="159">
        <f t="shared" si="960"/>
        <v>346115</v>
      </c>
      <c r="AJ314" s="160" t="str">
        <f t="shared" si="961"/>
        <v>OK</v>
      </c>
      <c r="AK314" s="159">
        <v>346850</v>
      </c>
      <c r="AL314" s="159">
        <f t="shared" si="962"/>
        <v>346850</v>
      </c>
      <c r="AM314" s="160" t="str">
        <f t="shared" si="963"/>
        <v>OK</v>
      </c>
      <c r="AN314" s="159">
        <v>345378</v>
      </c>
      <c r="AO314" s="159">
        <f t="shared" si="964"/>
        <v>345378</v>
      </c>
      <c r="AP314" s="160" t="str">
        <f t="shared" si="965"/>
        <v>OK</v>
      </c>
      <c r="AQ314" s="159">
        <v>347440</v>
      </c>
      <c r="AR314" s="159">
        <f t="shared" si="966"/>
        <v>347440</v>
      </c>
      <c r="AS314" s="160" t="str">
        <f t="shared" si="967"/>
        <v>OK</v>
      </c>
      <c r="AT314" s="159">
        <v>347305</v>
      </c>
      <c r="AU314" s="159">
        <f t="shared" si="968"/>
        <v>347305</v>
      </c>
      <c r="AV314" s="160" t="str">
        <f t="shared" si="969"/>
        <v>OK</v>
      </c>
      <c r="AW314" s="159">
        <v>343000</v>
      </c>
      <c r="AX314" s="159">
        <f t="shared" si="970"/>
        <v>343000</v>
      </c>
      <c r="AY314" s="160" t="str">
        <f t="shared" si="971"/>
        <v>OK</v>
      </c>
      <c r="AZ314" s="159">
        <v>350000</v>
      </c>
      <c r="BA314" s="159">
        <f t="shared" si="972"/>
        <v>350000</v>
      </c>
      <c r="BB314" s="160" t="str">
        <f t="shared" si="973"/>
        <v>OK</v>
      </c>
    </row>
    <row r="315" spans="1:54" ht="45" x14ac:dyDescent="0.2">
      <c r="A315" s="155">
        <v>30.26</v>
      </c>
      <c r="B315" s="162" t="s">
        <v>461</v>
      </c>
      <c r="C315" s="157" t="s">
        <v>185</v>
      </c>
      <c r="D315" s="166">
        <v>1</v>
      </c>
      <c r="E315" s="159">
        <v>350000</v>
      </c>
      <c r="F315" s="159">
        <f t="shared" si="941"/>
        <v>350000</v>
      </c>
      <c r="G315" s="159">
        <v>347200</v>
      </c>
      <c r="H315" s="159">
        <f t="shared" si="942"/>
        <v>347200</v>
      </c>
      <c r="I315" s="160" t="str">
        <f t="shared" si="943"/>
        <v>OK</v>
      </c>
      <c r="J315" s="159">
        <v>344139</v>
      </c>
      <c r="K315" s="159">
        <f t="shared" si="944"/>
        <v>344139</v>
      </c>
      <c r="L315" s="160" t="str">
        <f t="shared" si="945"/>
        <v>OK</v>
      </c>
      <c r="M315" s="159">
        <v>350000</v>
      </c>
      <c r="N315" s="159">
        <f t="shared" si="946"/>
        <v>350000</v>
      </c>
      <c r="O315" s="160" t="str">
        <f t="shared" si="947"/>
        <v>OK</v>
      </c>
      <c r="P315" s="159">
        <v>345363</v>
      </c>
      <c r="Q315" s="159">
        <f t="shared" si="948"/>
        <v>345363</v>
      </c>
      <c r="R315" s="160" t="str">
        <f t="shared" si="949"/>
        <v>OK</v>
      </c>
      <c r="S315" s="159">
        <v>346045</v>
      </c>
      <c r="T315" s="159">
        <f t="shared" si="950"/>
        <v>346045</v>
      </c>
      <c r="U315" s="160" t="str">
        <f t="shared" si="951"/>
        <v>OK</v>
      </c>
      <c r="V315" s="159">
        <v>347060</v>
      </c>
      <c r="W315" s="159">
        <f t="shared" si="952"/>
        <v>347060</v>
      </c>
      <c r="X315" s="160" t="str">
        <f t="shared" si="953"/>
        <v>OK</v>
      </c>
      <c r="Y315" s="159">
        <v>350000</v>
      </c>
      <c r="Z315" s="159">
        <f t="shared" si="954"/>
        <v>350000</v>
      </c>
      <c r="AA315" s="160" t="str">
        <f t="shared" si="955"/>
        <v>OK</v>
      </c>
      <c r="AB315" s="159">
        <v>346470</v>
      </c>
      <c r="AC315" s="159">
        <f t="shared" si="956"/>
        <v>346470</v>
      </c>
      <c r="AD315" s="160" t="str">
        <f t="shared" si="957"/>
        <v>OK</v>
      </c>
      <c r="AE315" s="159">
        <v>337750</v>
      </c>
      <c r="AF315" s="159">
        <f t="shared" si="958"/>
        <v>337750</v>
      </c>
      <c r="AG315" s="160" t="str">
        <f t="shared" si="959"/>
        <v>OK</v>
      </c>
      <c r="AH315" s="159">
        <v>346115</v>
      </c>
      <c r="AI315" s="159">
        <f t="shared" si="960"/>
        <v>346115</v>
      </c>
      <c r="AJ315" s="160" t="str">
        <f t="shared" si="961"/>
        <v>OK</v>
      </c>
      <c r="AK315" s="159">
        <v>346850</v>
      </c>
      <c r="AL315" s="159">
        <f t="shared" si="962"/>
        <v>346850</v>
      </c>
      <c r="AM315" s="160" t="str">
        <f t="shared" si="963"/>
        <v>OK</v>
      </c>
      <c r="AN315" s="159">
        <v>345378</v>
      </c>
      <c r="AO315" s="159">
        <f t="shared" si="964"/>
        <v>345378</v>
      </c>
      <c r="AP315" s="160" t="str">
        <f t="shared" si="965"/>
        <v>OK</v>
      </c>
      <c r="AQ315" s="159">
        <v>347440</v>
      </c>
      <c r="AR315" s="159">
        <f t="shared" si="966"/>
        <v>347440</v>
      </c>
      <c r="AS315" s="160" t="str">
        <f t="shared" si="967"/>
        <v>OK</v>
      </c>
      <c r="AT315" s="159">
        <v>347305</v>
      </c>
      <c r="AU315" s="159">
        <f t="shared" si="968"/>
        <v>347305</v>
      </c>
      <c r="AV315" s="160" t="str">
        <f t="shared" si="969"/>
        <v>OK</v>
      </c>
      <c r="AW315" s="159">
        <v>343000</v>
      </c>
      <c r="AX315" s="159">
        <f t="shared" si="970"/>
        <v>343000</v>
      </c>
      <c r="AY315" s="160" t="str">
        <f t="shared" si="971"/>
        <v>OK</v>
      </c>
      <c r="AZ315" s="159">
        <v>350000</v>
      </c>
      <c r="BA315" s="159">
        <f t="shared" si="972"/>
        <v>350000</v>
      </c>
      <c r="BB315" s="160" t="str">
        <f t="shared" si="973"/>
        <v>OK</v>
      </c>
    </row>
    <row r="316" spans="1:54" ht="45" x14ac:dyDescent="0.2">
      <c r="A316" s="155">
        <v>30.27</v>
      </c>
      <c r="B316" s="162" t="s">
        <v>462</v>
      </c>
      <c r="C316" s="157" t="s">
        <v>185</v>
      </c>
      <c r="D316" s="166">
        <v>1</v>
      </c>
      <c r="E316" s="159">
        <v>350000</v>
      </c>
      <c r="F316" s="159">
        <f t="shared" si="941"/>
        <v>350000</v>
      </c>
      <c r="G316" s="159">
        <v>347200</v>
      </c>
      <c r="H316" s="159">
        <f t="shared" si="942"/>
        <v>347200</v>
      </c>
      <c r="I316" s="160" t="str">
        <f t="shared" si="943"/>
        <v>OK</v>
      </c>
      <c r="J316" s="159">
        <v>344139</v>
      </c>
      <c r="K316" s="159">
        <f t="shared" si="944"/>
        <v>344139</v>
      </c>
      <c r="L316" s="160" t="str">
        <f t="shared" si="945"/>
        <v>OK</v>
      </c>
      <c r="M316" s="159">
        <v>350000</v>
      </c>
      <c r="N316" s="159">
        <f t="shared" si="946"/>
        <v>350000</v>
      </c>
      <c r="O316" s="160" t="str">
        <f t="shared" si="947"/>
        <v>OK</v>
      </c>
      <c r="P316" s="159">
        <v>345363</v>
      </c>
      <c r="Q316" s="159">
        <f t="shared" si="948"/>
        <v>345363</v>
      </c>
      <c r="R316" s="160" t="str">
        <f t="shared" si="949"/>
        <v>OK</v>
      </c>
      <c r="S316" s="159">
        <v>346045</v>
      </c>
      <c r="T316" s="159">
        <f t="shared" si="950"/>
        <v>346045</v>
      </c>
      <c r="U316" s="160" t="str">
        <f t="shared" si="951"/>
        <v>OK</v>
      </c>
      <c r="V316" s="159">
        <v>347060</v>
      </c>
      <c r="W316" s="159">
        <f t="shared" si="952"/>
        <v>347060</v>
      </c>
      <c r="X316" s="160" t="str">
        <f t="shared" si="953"/>
        <v>OK</v>
      </c>
      <c r="Y316" s="159">
        <v>350000</v>
      </c>
      <c r="Z316" s="159">
        <f t="shared" si="954"/>
        <v>350000</v>
      </c>
      <c r="AA316" s="160" t="str">
        <f t="shared" si="955"/>
        <v>OK</v>
      </c>
      <c r="AB316" s="159">
        <v>346470</v>
      </c>
      <c r="AC316" s="159">
        <f t="shared" si="956"/>
        <v>346470</v>
      </c>
      <c r="AD316" s="160" t="str">
        <f t="shared" si="957"/>
        <v>OK</v>
      </c>
      <c r="AE316" s="159">
        <v>337750</v>
      </c>
      <c r="AF316" s="159">
        <f t="shared" si="958"/>
        <v>337750</v>
      </c>
      <c r="AG316" s="160" t="str">
        <f t="shared" si="959"/>
        <v>OK</v>
      </c>
      <c r="AH316" s="159">
        <v>346115</v>
      </c>
      <c r="AI316" s="159">
        <f t="shared" si="960"/>
        <v>346115</v>
      </c>
      <c r="AJ316" s="160" t="str">
        <f t="shared" si="961"/>
        <v>OK</v>
      </c>
      <c r="AK316" s="159">
        <v>346850</v>
      </c>
      <c r="AL316" s="159">
        <f t="shared" si="962"/>
        <v>346850</v>
      </c>
      <c r="AM316" s="160" t="str">
        <f t="shared" si="963"/>
        <v>OK</v>
      </c>
      <c r="AN316" s="159">
        <v>345378</v>
      </c>
      <c r="AO316" s="159">
        <f t="shared" si="964"/>
        <v>345378</v>
      </c>
      <c r="AP316" s="160" t="str">
        <f t="shared" si="965"/>
        <v>OK</v>
      </c>
      <c r="AQ316" s="159">
        <v>347440</v>
      </c>
      <c r="AR316" s="159">
        <f t="shared" si="966"/>
        <v>347440</v>
      </c>
      <c r="AS316" s="160" t="str">
        <f t="shared" si="967"/>
        <v>OK</v>
      </c>
      <c r="AT316" s="159">
        <v>347305</v>
      </c>
      <c r="AU316" s="159">
        <f t="shared" si="968"/>
        <v>347305</v>
      </c>
      <c r="AV316" s="160" t="str">
        <f t="shared" si="969"/>
        <v>OK</v>
      </c>
      <c r="AW316" s="159">
        <v>343000</v>
      </c>
      <c r="AX316" s="159">
        <f t="shared" si="970"/>
        <v>343000</v>
      </c>
      <c r="AY316" s="160" t="str">
        <f t="shared" si="971"/>
        <v>OK</v>
      </c>
      <c r="AZ316" s="159">
        <v>350000</v>
      </c>
      <c r="BA316" s="159">
        <f t="shared" si="972"/>
        <v>350000</v>
      </c>
      <c r="BB316" s="160" t="str">
        <f t="shared" si="973"/>
        <v>OK</v>
      </c>
    </row>
    <row r="317" spans="1:54" ht="45" x14ac:dyDescent="0.2">
      <c r="A317" s="155">
        <v>30.28</v>
      </c>
      <c r="B317" s="162" t="s">
        <v>463</v>
      </c>
      <c r="C317" s="157" t="s">
        <v>185</v>
      </c>
      <c r="D317" s="166">
        <v>1</v>
      </c>
      <c r="E317" s="159">
        <v>350000</v>
      </c>
      <c r="F317" s="159">
        <f t="shared" si="941"/>
        <v>350000</v>
      </c>
      <c r="G317" s="159">
        <v>347200</v>
      </c>
      <c r="H317" s="159">
        <f t="shared" si="942"/>
        <v>347200</v>
      </c>
      <c r="I317" s="160" t="str">
        <f t="shared" si="943"/>
        <v>OK</v>
      </c>
      <c r="J317" s="159">
        <v>344139</v>
      </c>
      <c r="K317" s="159">
        <f t="shared" si="944"/>
        <v>344139</v>
      </c>
      <c r="L317" s="160" t="str">
        <f t="shared" si="945"/>
        <v>OK</v>
      </c>
      <c r="M317" s="159">
        <v>350000</v>
      </c>
      <c r="N317" s="159">
        <f t="shared" si="946"/>
        <v>350000</v>
      </c>
      <c r="O317" s="160" t="str">
        <f t="shared" si="947"/>
        <v>OK</v>
      </c>
      <c r="P317" s="159">
        <v>345363</v>
      </c>
      <c r="Q317" s="159">
        <f t="shared" si="948"/>
        <v>345363</v>
      </c>
      <c r="R317" s="160" t="str">
        <f t="shared" si="949"/>
        <v>OK</v>
      </c>
      <c r="S317" s="159">
        <v>346045</v>
      </c>
      <c r="T317" s="159">
        <f t="shared" si="950"/>
        <v>346045</v>
      </c>
      <c r="U317" s="160" t="str">
        <f t="shared" si="951"/>
        <v>OK</v>
      </c>
      <c r="V317" s="159">
        <v>347060</v>
      </c>
      <c r="W317" s="159">
        <f t="shared" si="952"/>
        <v>347060</v>
      </c>
      <c r="X317" s="160" t="str">
        <f t="shared" si="953"/>
        <v>OK</v>
      </c>
      <c r="Y317" s="159">
        <v>350000</v>
      </c>
      <c r="Z317" s="159">
        <f t="shared" si="954"/>
        <v>350000</v>
      </c>
      <c r="AA317" s="160" t="str">
        <f t="shared" si="955"/>
        <v>OK</v>
      </c>
      <c r="AB317" s="159">
        <v>346470</v>
      </c>
      <c r="AC317" s="159">
        <f t="shared" si="956"/>
        <v>346470</v>
      </c>
      <c r="AD317" s="160" t="str">
        <f t="shared" si="957"/>
        <v>OK</v>
      </c>
      <c r="AE317" s="159">
        <v>337750</v>
      </c>
      <c r="AF317" s="159">
        <f t="shared" si="958"/>
        <v>337750</v>
      </c>
      <c r="AG317" s="160" t="str">
        <f t="shared" si="959"/>
        <v>OK</v>
      </c>
      <c r="AH317" s="159">
        <v>346115</v>
      </c>
      <c r="AI317" s="159">
        <f t="shared" si="960"/>
        <v>346115</v>
      </c>
      <c r="AJ317" s="160" t="str">
        <f t="shared" si="961"/>
        <v>OK</v>
      </c>
      <c r="AK317" s="159">
        <v>346850</v>
      </c>
      <c r="AL317" s="159">
        <f t="shared" si="962"/>
        <v>346850</v>
      </c>
      <c r="AM317" s="160" t="str">
        <f t="shared" si="963"/>
        <v>OK</v>
      </c>
      <c r="AN317" s="159">
        <v>345378</v>
      </c>
      <c r="AO317" s="159">
        <f t="shared" si="964"/>
        <v>345378</v>
      </c>
      <c r="AP317" s="160" t="str">
        <f t="shared" si="965"/>
        <v>OK</v>
      </c>
      <c r="AQ317" s="159">
        <v>347440</v>
      </c>
      <c r="AR317" s="159">
        <f t="shared" si="966"/>
        <v>347440</v>
      </c>
      <c r="AS317" s="160" t="str">
        <f t="shared" si="967"/>
        <v>OK</v>
      </c>
      <c r="AT317" s="159">
        <v>347305</v>
      </c>
      <c r="AU317" s="159">
        <f t="shared" si="968"/>
        <v>347305</v>
      </c>
      <c r="AV317" s="160" t="str">
        <f t="shared" si="969"/>
        <v>OK</v>
      </c>
      <c r="AW317" s="159">
        <v>343000</v>
      </c>
      <c r="AX317" s="159">
        <f t="shared" si="970"/>
        <v>343000</v>
      </c>
      <c r="AY317" s="160" t="str">
        <f t="shared" si="971"/>
        <v>OK</v>
      </c>
      <c r="AZ317" s="159">
        <v>350000</v>
      </c>
      <c r="BA317" s="159">
        <f t="shared" si="972"/>
        <v>350000</v>
      </c>
      <c r="BB317" s="160" t="str">
        <f t="shared" si="973"/>
        <v>OK</v>
      </c>
    </row>
    <row r="318" spans="1:54" ht="45" x14ac:dyDescent="0.2">
      <c r="A318" s="155">
        <v>30.29</v>
      </c>
      <c r="B318" s="162" t="s">
        <v>464</v>
      </c>
      <c r="C318" s="157" t="s">
        <v>185</v>
      </c>
      <c r="D318" s="166">
        <v>1</v>
      </c>
      <c r="E318" s="159">
        <v>350000</v>
      </c>
      <c r="F318" s="159">
        <f t="shared" si="941"/>
        <v>350000</v>
      </c>
      <c r="G318" s="159">
        <v>347200</v>
      </c>
      <c r="H318" s="159">
        <f t="shared" si="942"/>
        <v>347200</v>
      </c>
      <c r="I318" s="160" t="str">
        <f t="shared" si="943"/>
        <v>OK</v>
      </c>
      <c r="J318" s="159">
        <v>344139</v>
      </c>
      <c r="K318" s="159">
        <f t="shared" si="944"/>
        <v>344139</v>
      </c>
      <c r="L318" s="160" t="str">
        <f t="shared" si="945"/>
        <v>OK</v>
      </c>
      <c r="M318" s="159">
        <v>350000</v>
      </c>
      <c r="N318" s="159">
        <f t="shared" si="946"/>
        <v>350000</v>
      </c>
      <c r="O318" s="160" t="str">
        <f t="shared" si="947"/>
        <v>OK</v>
      </c>
      <c r="P318" s="159">
        <v>345363</v>
      </c>
      <c r="Q318" s="159">
        <f t="shared" si="948"/>
        <v>345363</v>
      </c>
      <c r="R318" s="160" t="str">
        <f t="shared" si="949"/>
        <v>OK</v>
      </c>
      <c r="S318" s="159">
        <v>346045</v>
      </c>
      <c r="T318" s="159">
        <f t="shared" si="950"/>
        <v>346045</v>
      </c>
      <c r="U318" s="160" t="str">
        <f t="shared" si="951"/>
        <v>OK</v>
      </c>
      <c r="V318" s="159">
        <v>347060</v>
      </c>
      <c r="W318" s="159">
        <f t="shared" si="952"/>
        <v>347060</v>
      </c>
      <c r="X318" s="160" t="str">
        <f t="shared" si="953"/>
        <v>OK</v>
      </c>
      <c r="Y318" s="159">
        <v>350000</v>
      </c>
      <c r="Z318" s="159">
        <f t="shared" si="954"/>
        <v>350000</v>
      </c>
      <c r="AA318" s="160" t="str">
        <f t="shared" si="955"/>
        <v>OK</v>
      </c>
      <c r="AB318" s="159">
        <v>346470</v>
      </c>
      <c r="AC318" s="159">
        <f t="shared" si="956"/>
        <v>346470</v>
      </c>
      <c r="AD318" s="160" t="str">
        <f t="shared" si="957"/>
        <v>OK</v>
      </c>
      <c r="AE318" s="159">
        <v>337750</v>
      </c>
      <c r="AF318" s="159">
        <f t="shared" si="958"/>
        <v>337750</v>
      </c>
      <c r="AG318" s="160" t="str">
        <f t="shared" si="959"/>
        <v>OK</v>
      </c>
      <c r="AH318" s="159">
        <v>346115</v>
      </c>
      <c r="AI318" s="159">
        <f t="shared" si="960"/>
        <v>346115</v>
      </c>
      <c r="AJ318" s="160" t="str">
        <f t="shared" si="961"/>
        <v>OK</v>
      </c>
      <c r="AK318" s="159">
        <v>346850</v>
      </c>
      <c r="AL318" s="159">
        <f t="shared" si="962"/>
        <v>346850</v>
      </c>
      <c r="AM318" s="160" t="str">
        <f t="shared" si="963"/>
        <v>OK</v>
      </c>
      <c r="AN318" s="159">
        <v>345378</v>
      </c>
      <c r="AO318" s="159">
        <f t="shared" si="964"/>
        <v>345378</v>
      </c>
      <c r="AP318" s="160" t="str">
        <f t="shared" si="965"/>
        <v>OK</v>
      </c>
      <c r="AQ318" s="159">
        <v>347440</v>
      </c>
      <c r="AR318" s="159">
        <f t="shared" si="966"/>
        <v>347440</v>
      </c>
      <c r="AS318" s="160" t="str">
        <f t="shared" si="967"/>
        <v>OK</v>
      </c>
      <c r="AT318" s="159">
        <v>347305</v>
      </c>
      <c r="AU318" s="159">
        <f t="shared" si="968"/>
        <v>347305</v>
      </c>
      <c r="AV318" s="160" t="str">
        <f t="shared" si="969"/>
        <v>OK</v>
      </c>
      <c r="AW318" s="159">
        <v>343000</v>
      </c>
      <c r="AX318" s="159">
        <f t="shared" si="970"/>
        <v>343000</v>
      </c>
      <c r="AY318" s="160" t="str">
        <f t="shared" si="971"/>
        <v>OK</v>
      </c>
      <c r="AZ318" s="159">
        <v>350000</v>
      </c>
      <c r="BA318" s="159">
        <f t="shared" si="972"/>
        <v>350000</v>
      </c>
      <c r="BB318" s="160" t="str">
        <f t="shared" si="973"/>
        <v>OK</v>
      </c>
    </row>
    <row r="319" spans="1:54" ht="45" x14ac:dyDescent="0.2">
      <c r="A319" s="175" t="s">
        <v>465</v>
      </c>
      <c r="B319" s="162" t="s">
        <v>466</v>
      </c>
      <c r="C319" s="157" t="s">
        <v>185</v>
      </c>
      <c r="D319" s="166">
        <v>1</v>
      </c>
      <c r="E319" s="159">
        <v>350000</v>
      </c>
      <c r="F319" s="159">
        <f t="shared" si="941"/>
        <v>350000</v>
      </c>
      <c r="G319" s="159">
        <v>347200</v>
      </c>
      <c r="H319" s="159">
        <f t="shared" si="942"/>
        <v>347200</v>
      </c>
      <c r="I319" s="160" t="str">
        <f t="shared" si="943"/>
        <v>OK</v>
      </c>
      <c r="J319" s="159">
        <v>344139</v>
      </c>
      <c r="K319" s="159">
        <f t="shared" si="944"/>
        <v>344139</v>
      </c>
      <c r="L319" s="160" t="str">
        <f t="shared" si="945"/>
        <v>OK</v>
      </c>
      <c r="M319" s="159">
        <v>350000</v>
      </c>
      <c r="N319" s="159">
        <f t="shared" si="946"/>
        <v>350000</v>
      </c>
      <c r="O319" s="160" t="str">
        <f t="shared" si="947"/>
        <v>OK</v>
      </c>
      <c r="P319" s="159">
        <v>345363</v>
      </c>
      <c r="Q319" s="159">
        <f t="shared" si="948"/>
        <v>345363</v>
      </c>
      <c r="R319" s="160" t="str">
        <f t="shared" si="949"/>
        <v>OK</v>
      </c>
      <c r="S319" s="159">
        <v>346045</v>
      </c>
      <c r="T319" s="159">
        <f t="shared" si="950"/>
        <v>346045</v>
      </c>
      <c r="U319" s="160" t="str">
        <f t="shared" si="951"/>
        <v>OK</v>
      </c>
      <c r="V319" s="159">
        <v>347060</v>
      </c>
      <c r="W319" s="159">
        <f t="shared" si="952"/>
        <v>347060</v>
      </c>
      <c r="X319" s="160" t="str">
        <f t="shared" si="953"/>
        <v>OK</v>
      </c>
      <c r="Y319" s="159">
        <v>350000</v>
      </c>
      <c r="Z319" s="159">
        <f t="shared" si="954"/>
        <v>350000</v>
      </c>
      <c r="AA319" s="160" t="str">
        <f t="shared" si="955"/>
        <v>OK</v>
      </c>
      <c r="AB319" s="159">
        <v>346470</v>
      </c>
      <c r="AC319" s="159">
        <f t="shared" si="956"/>
        <v>346470</v>
      </c>
      <c r="AD319" s="160" t="str">
        <f t="shared" si="957"/>
        <v>OK</v>
      </c>
      <c r="AE319" s="159">
        <v>337750</v>
      </c>
      <c r="AF319" s="159">
        <f t="shared" si="958"/>
        <v>337750</v>
      </c>
      <c r="AG319" s="160" t="str">
        <f t="shared" si="959"/>
        <v>OK</v>
      </c>
      <c r="AH319" s="159">
        <v>346115</v>
      </c>
      <c r="AI319" s="159">
        <f t="shared" si="960"/>
        <v>346115</v>
      </c>
      <c r="AJ319" s="160" t="str">
        <f t="shared" si="961"/>
        <v>OK</v>
      </c>
      <c r="AK319" s="159">
        <v>346850</v>
      </c>
      <c r="AL319" s="159">
        <f t="shared" si="962"/>
        <v>346850</v>
      </c>
      <c r="AM319" s="160" t="str">
        <f t="shared" si="963"/>
        <v>OK</v>
      </c>
      <c r="AN319" s="159">
        <v>345378</v>
      </c>
      <c r="AO319" s="159">
        <f t="shared" si="964"/>
        <v>345378</v>
      </c>
      <c r="AP319" s="160" t="str">
        <f t="shared" si="965"/>
        <v>OK</v>
      </c>
      <c r="AQ319" s="159">
        <v>347440</v>
      </c>
      <c r="AR319" s="159">
        <f t="shared" si="966"/>
        <v>347440</v>
      </c>
      <c r="AS319" s="160" t="str">
        <f t="shared" si="967"/>
        <v>OK</v>
      </c>
      <c r="AT319" s="159">
        <v>347305</v>
      </c>
      <c r="AU319" s="159">
        <f t="shared" si="968"/>
        <v>347305</v>
      </c>
      <c r="AV319" s="160" t="str">
        <f t="shared" si="969"/>
        <v>OK</v>
      </c>
      <c r="AW319" s="159">
        <v>343000</v>
      </c>
      <c r="AX319" s="159">
        <f t="shared" si="970"/>
        <v>343000</v>
      </c>
      <c r="AY319" s="160" t="str">
        <f t="shared" si="971"/>
        <v>OK</v>
      </c>
      <c r="AZ319" s="159">
        <v>350000</v>
      </c>
      <c r="BA319" s="159">
        <f t="shared" si="972"/>
        <v>350000</v>
      </c>
      <c r="BB319" s="160" t="str">
        <f t="shared" si="973"/>
        <v>OK</v>
      </c>
    </row>
    <row r="320" spans="1:54" ht="45" x14ac:dyDescent="0.2">
      <c r="A320" s="155">
        <v>30.31</v>
      </c>
      <c r="B320" s="162" t="s">
        <v>467</v>
      </c>
      <c r="C320" s="157" t="s">
        <v>185</v>
      </c>
      <c r="D320" s="166">
        <v>1</v>
      </c>
      <c r="E320" s="159">
        <v>350000</v>
      </c>
      <c r="F320" s="159">
        <f t="shared" si="941"/>
        <v>350000</v>
      </c>
      <c r="G320" s="159">
        <v>347200</v>
      </c>
      <c r="H320" s="159">
        <f t="shared" si="942"/>
        <v>347200</v>
      </c>
      <c r="I320" s="160" t="str">
        <f t="shared" si="943"/>
        <v>OK</v>
      </c>
      <c r="J320" s="159">
        <v>344139</v>
      </c>
      <c r="K320" s="159">
        <f t="shared" si="944"/>
        <v>344139</v>
      </c>
      <c r="L320" s="160" t="str">
        <f t="shared" si="945"/>
        <v>OK</v>
      </c>
      <c r="M320" s="159">
        <v>350000</v>
      </c>
      <c r="N320" s="159">
        <f t="shared" si="946"/>
        <v>350000</v>
      </c>
      <c r="O320" s="160" t="str">
        <f t="shared" si="947"/>
        <v>OK</v>
      </c>
      <c r="P320" s="159">
        <v>345363</v>
      </c>
      <c r="Q320" s="159">
        <f t="shared" si="948"/>
        <v>345363</v>
      </c>
      <c r="R320" s="160" t="str">
        <f t="shared" si="949"/>
        <v>OK</v>
      </c>
      <c r="S320" s="159">
        <v>346045</v>
      </c>
      <c r="T320" s="159">
        <f t="shared" si="950"/>
        <v>346045</v>
      </c>
      <c r="U320" s="160" t="str">
        <f t="shared" si="951"/>
        <v>OK</v>
      </c>
      <c r="V320" s="159">
        <v>347060</v>
      </c>
      <c r="W320" s="159">
        <f t="shared" si="952"/>
        <v>347060</v>
      </c>
      <c r="X320" s="160" t="str">
        <f t="shared" si="953"/>
        <v>OK</v>
      </c>
      <c r="Y320" s="159">
        <v>350000</v>
      </c>
      <c r="Z320" s="159">
        <f t="shared" si="954"/>
        <v>350000</v>
      </c>
      <c r="AA320" s="160" t="str">
        <f t="shared" si="955"/>
        <v>OK</v>
      </c>
      <c r="AB320" s="159">
        <v>346470</v>
      </c>
      <c r="AC320" s="159">
        <f t="shared" si="956"/>
        <v>346470</v>
      </c>
      <c r="AD320" s="160" t="str">
        <f t="shared" si="957"/>
        <v>OK</v>
      </c>
      <c r="AE320" s="159">
        <v>337750</v>
      </c>
      <c r="AF320" s="159">
        <f t="shared" si="958"/>
        <v>337750</v>
      </c>
      <c r="AG320" s="160" t="str">
        <f t="shared" si="959"/>
        <v>OK</v>
      </c>
      <c r="AH320" s="159">
        <v>346115</v>
      </c>
      <c r="AI320" s="159">
        <f t="shared" si="960"/>
        <v>346115</v>
      </c>
      <c r="AJ320" s="160" t="str">
        <f t="shared" si="961"/>
        <v>OK</v>
      </c>
      <c r="AK320" s="159">
        <v>346850</v>
      </c>
      <c r="AL320" s="159">
        <f t="shared" si="962"/>
        <v>346850</v>
      </c>
      <c r="AM320" s="160" t="str">
        <f t="shared" si="963"/>
        <v>OK</v>
      </c>
      <c r="AN320" s="159">
        <v>345378</v>
      </c>
      <c r="AO320" s="159">
        <f t="shared" si="964"/>
        <v>345378</v>
      </c>
      <c r="AP320" s="160" t="str">
        <f t="shared" si="965"/>
        <v>OK</v>
      </c>
      <c r="AQ320" s="159">
        <v>347440</v>
      </c>
      <c r="AR320" s="159">
        <f t="shared" si="966"/>
        <v>347440</v>
      </c>
      <c r="AS320" s="160" t="str">
        <f t="shared" si="967"/>
        <v>OK</v>
      </c>
      <c r="AT320" s="159">
        <v>347305</v>
      </c>
      <c r="AU320" s="159">
        <f t="shared" si="968"/>
        <v>347305</v>
      </c>
      <c r="AV320" s="160" t="str">
        <f t="shared" si="969"/>
        <v>OK</v>
      </c>
      <c r="AW320" s="159">
        <v>343000</v>
      </c>
      <c r="AX320" s="159">
        <f t="shared" si="970"/>
        <v>343000</v>
      </c>
      <c r="AY320" s="160" t="str">
        <f t="shared" si="971"/>
        <v>OK</v>
      </c>
      <c r="AZ320" s="159">
        <v>350000</v>
      </c>
      <c r="BA320" s="159">
        <f t="shared" si="972"/>
        <v>350000</v>
      </c>
      <c r="BB320" s="160" t="str">
        <f t="shared" si="973"/>
        <v>OK</v>
      </c>
    </row>
    <row r="321" spans="1:54" ht="45" x14ac:dyDescent="0.2">
      <c r="A321" s="155">
        <v>30.32</v>
      </c>
      <c r="B321" s="162" t="s">
        <v>468</v>
      </c>
      <c r="C321" s="157" t="s">
        <v>185</v>
      </c>
      <c r="D321" s="166">
        <v>1</v>
      </c>
      <c r="E321" s="159">
        <v>350000</v>
      </c>
      <c r="F321" s="159">
        <f t="shared" si="941"/>
        <v>350000</v>
      </c>
      <c r="G321" s="159">
        <v>347200</v>
      </c>
      <c r="H321" s="159">
        <f t="shared" si="942"/>
        <v>347200</v>
      </c>
      <c r="I321" s="160" t="str">
        <f t="shared" si="943"/>
        <v>OK</v>
      </c>
      <c r="J321" s="159">
        <v>344139</v>
      </c>
      <c r="K321" s="159">
        <f t="shared" si="944"/>
        <v>344139</v>
      </c>
      <c r="L321" s="160" t="str">
        <f t="shared" si="945"/>
        <v>OK</v>
      </c>
      <c r="M321" s="159">
        <v>350000</v>
      </c>
      <c r="N321" s="159">
        <f t="shared" si="946"/>
        <v>350000</v>
      </c>
      <c r="O321" s="160" t="str">
        <f t="shared" si="947"/>
        <v>OK</v>
      </c>
      <c r="P321" s="159">
        <v>345363</v>
      </c>
      <c r="Q321" s="159">
        <f t="shared" si="948"/>
        <v>345363</v>
      </c>
      <c r="R321" s="160" t="str">
        <f t="shared" si="949"/>
        <v>OK</v>
      </c>
      <c r="S321" s="159">
        <v>346045</v>
      </c>
      <c r="T321" s="159">
        <f t="shared" si="950"/>
        <v>346045</v>
      </c>
      <c r="U321" s="160" t="str">
        <f t="shared" si="951"/>
        <v>OK</v>
      </c>
      <c r="V321" s="159">
        <v>347060</v>
      </c>
      <c r="W321" s="159">
        <f t="shared" si="952"/>
        <v>347060</v>
      </c>
      <c r="X321" s="160" t="str">
        <f t="shared" si="953"/>
        <v>OK</v>
      </c>
      <c r="Y321" s="159">
        <v>350000</v>
      </c>
      <c r="Z321" s="159">
        <f t="shared" si="954"/>
        <v>350000</v>
      </c>
      <c r="AA321" s="160" t="str">
        <f t="shared" si="955"/>
        <v>OK</v>
      </c>
      <c r="AB321" s="159">
        <v>346470</v>
      </c>
      <c r="AC321" s="159">
        <f t="shared" si="956"/>
        <v>346470</v>
      </c>
      <c r="AD321" s="160" t="str">
        <f t="shared" si="957"/>
        <v>OK</v>
      </c>
      <c r="AE321" s="159">
        <v>337750</v>
      </c>
      <c r="AF321" s="159">
        <f t="shared" si="958"/>
        <v>337750</v>
      </c>
      <c r="AG321" s="160" t="str">
        <f t="shared" si="959"/>
        <v>OK</v>
      </c>
      <c r="AH321" s="159">
        <v>346115</v>
      </c>
      <c r="AI321" s="159">
        <f t="shared" si="960"/>
        <v>346115</v>
      </c>
      <c r="AJ321" s="160" t="str">
        <f t="shared" si="961"/>
        <v>OK</v>
      </c>
      <c r="AK321" s="159">
        <v>346850</v>
      </c>
      <c r="AL321" s="159">
        <f t="shared" si="962"/>
        <v>346850</v>
      </c>
      <c r="AM321" s="160" t="str">
        <f t="shared" si="963"/>
        <v>OK</v>
      </c>
      <c r="AN321" s="159">
        <v>345378</v>
      </c>
      <c r="AO321" s="159">
        <f t="shared" si="964"/>
        <v>345378</v>
      </c>
      <c r="AP321" s="160" t="str">
        <f t="shared" si="965"/>
        <v>OK</v>
      </c>
      <c r="AQ321" s="159">
        <v>347440</v>
      </c>
      <c r="AR321" s="159">
        <f t="shared" si="966"/>
        <v>347440</v>
      </c>
      <c r="AS321" s="160" t="str">
        <f t="shared" si="967"/>
        <v>OK</v>
      </c>
      <c r="AT321" s="159">
        <v>347305</v>
      </c>
      <c r="AU321" s="159">
        <f t="shared" si="968"/>
        <v>347305</v>
      </c>
      <c r="AV321" s="160" t="str">
        <f t="shared" si="969"/>
        <v>OK</v>
      </c>
      <c r="AW321" s="159">
        <v>343000</v>
      </c>
      <c r="AX321" s="159">
        <f t="shared" si="970"/>
        <v>343000</v>
      </c>
      <c r="AY321" s="160" t="str">
        <f t="shared" si="971"/>
        <v>OK</v>
      </c>
      <c r="AZ321" s="159">
        <v>350000</v>
      </c>
      <c r="BA321" s="159">
        <f t="shared" si="972"/>
        <v>350000</v>
      </c>
      <c r="BB321" s="160" t="str">
        <f t="shared" si="973"/>
        <v>OK</v>
      </c>
    </row>
    <row r="322" spans="1:54" ht="45" x14ac:dyDescent="0.2">
      <c r="A322" s="155">
        <v>30.33</v>
      </c>
      <c r="B322" s="162" t="s">
        <v>469</v>
      </c>
      <c r="C322" s="157" t="s">
        <v>185</v>
      </c>
      <c r="D322" s="166">
        <v>1</v>
      </c>
      <c r="E322" s="159">
        <v>100000</v>
      </c>
      <c r="F322" s="159">
        <f t="shared" si="941"/>
        <v>100000</v>
      </c>
      <c r="G322" s="159">
        <v>99200</v>
      </c>
      <c r="H322" s="159">
        <f t="shared" si="942"/>
        <v>99200</v>
      </c>
      <c r="I322" s="160" t="str">
        <f t="shared" si="943"/>
        <v>OK</v>
      </c>
      <c r="J322" s="159">
        <v>98325</v>
      </c>
      <c r="K322" s="159">
        <f t="shared" si="944"/>
        <v>98325</v>
      </c>
      <c r="L322" s="160" t="str">
        <f t="shared" si="945"/>
        <v>OK</v>
      </c>
      <c r="M322" s="159">
        <v>100000</v>
      </c>
      <c r="N322" s="159">
        <f t="shared" si="946"/>
        <v>100000</v>
      </c>
      <c r="O322" s="160" t="str">
        <f t="shared" si="947"/>
        <v>OK</v>
      </c>
      <c r="P322" s="159">
        <v>98675</v>
      </c>
      <c r="Q322" s="159">
        <f t="shared" si="948"/>
        <v>98675</v>
      </c>
      <c r="R322" s="160" t="str">
        <f t="shared" si="949"/>
        <v>OK</v>
      </c>
      <c r="S322" s="159">
        <v>98870</v>
      </c>
      <c r="T322" s="159">
        <f t="shared" si="950"/>
        <v>98870</v>
      </c>
      <c r="U322" s="160" t="str">
        <f t="shared" si="951"/>
        <v>OK</v>
      </c>
      <c r="V322" s="159">
        <v>99160</v>
      </c>
      <c r="W322" s="159">
        <f t="shared" si="952"/>
        <v>99160</v>
      </c>
      <c r="X322" s="160" t="str">
        <f t="shared" si="953"/>
        <v>OK</v>
      </c>
      <c r="Y322" s="159">
        <v>100000</v>
      </c>
      <c r="Z322" s="159">
        <f t="shared" si="954"/>
        <v>100000</v>
      </c>
      <c r="AA322" s="160" t="str">
        <f t="shared" si="955"/>
        <v>OK</v>
      </c>
      <c r="AB322" s="159">
        <v>98991</v>
      </c>
      <c r="AC322" s="159">
        <f t="shared" si="956"/>
        <v>98991</v>
      </c>
      <c r="AD322" s="160" t="str">
        <f t="shared" si="957"/>
        <v>OK</v>
      </c>
      <c r="AE322" s="159">
        <v>96500</v>
      </c>
      <c r="AF322" s="159">
        <f t="shared" si="958"/>
        <v>96500</v>
      </c>
      <c r="AG322" s="160" t="str">
        <f t="shared" si="959"/>
        <v>OK</v>
      </c>
      <c r="AH322" s="159">
        <v>98890</v>
      </c>
      <c r="AI322" s="159">
        <f t="shared" si="960"/>
        <v>98890</v>
      </c>
      <c r="AJ322" s="160" t="str">
        <f t="shared" si="961"/>
        <v>OK</v>
      </c>
      <c r="AK322" s="159">
        <v>99100</v>
      </c>
      <c r="AL322" s="159">
        <f t="shared" si="962"/>
        <v>99100</v>
      </c>
      <c r="AM322" s="160" t="str">
        <f t="shared" si="963"/>
        <v>OK</v>
      </c>
      <c r="AN322" s="159">
        <v>98679</v>
      </c>
      <c r="AO322" s="159">
        <f t="shared" si="964"/>
        <v>98679</v>
      </c>
      <c r="AP322" s="160" t="str">
        <f t="shared" si="965"/>
        <v>OK</v>
      </c>
      <c r="AQ322" s="159">
        <v>99269</v>
      </c>
      <c r="AR322" s="159">
        <f t="shared" si="966"/>
        <v>99269</v>
      </c>
      <c r="AS322" s="160" t="str">
        <f t="shared" si="967"/>
        <v>OK</v>
      </c>
      <c r="AT322" s="159">
        <v>99230</v>
      </c>
      <c r="AU322" s="159">
        <f t="shared" si="968"/>
        <v>99230</v>
      </c>
      <c r="AV322" s="160" t="str">
        <f t="shared" si="969"/>
        <v>OK</v>
      </c>
      <c r="AW322" s="159">
        <v>98000</v>
      </c>
      <c r="AX322" s="159">
        <f t="shared" si="970"/>
        <v>98000</v>
      </c>
      <c r="AY322" s="160" t="str">
        <f t="shared" si="971"/>
        <v>OK</v>
      </c>
      <c r="AZ322" s="159">
        <v>100000</v>
      </c>
      <c r="BA322" s="159">
        <f t="shared" si="972"/>
        <v>100000</v>
      </c>
      <c r="BB322" s="160" t="str">
        <f t="shared" si="973"/>
        <v>OK</v>
      </c>
    </row>
    <row r="323" spans="1:54" ht="45" x14ac:dyDescent="0.2">
      <c r="A323" s="155">
        <v>30.34</v>
      </c>
      <c r="B323" s="162" t="s">
        <v>470</v>
      </c>
      <c r="C323" s="157" t="s">
        <v>185</v>
      </c>
      <c r="D323" s="166">
        <v>1</v>
      </c>
      <c r="E323" s="159">
        <v>100000</v>
      </c>
      <c r="F323" s="159">
        <f t="shared" si="941"/>
        <v>100000</v>
      </c>
      <c r="G323" s="159">
        <v>99200</v>
      </c>
      <c r="H323" s="159">
        <f t="shared" si="942"/>
        <v>99200</v>
      </c>
      <c r="I323" s="160" t="str">
        <f t="shared" si="943"/>
        <v>OK</v>
      </c>
      <c r="J323" s="159">
        <v>98325</v>
      </c>
      <c r="K323" s="159">
        <f t="shared" si="944"/>
        <v>98325</v>
      </c>
      <c r="L323" s="160" t="str">
        <f t="shared" si="945"/>
        <v>OK</v>
      </c>
      <c r="M323" s="159">
        <v>100000</v>
      </c>
      <c r="N323" s="159">
        <f t="shared" si="946"/>
        <v>100000</v>
      </c>
      <c r="O323" s="160" t="str">
        <f t="shared" si="947"/>
        <v>OK</v>
      </c>
      <c r="P323" s="159">
        <v>98675</v>
      </c>
      <c r="Q323" s="159">
        <f t="shared" si="948"/>
        <v>98675</v>
      </c>
      <c r="R323" s="160" t="str">
        <f t="shared" si="949"/>
        <v>OK</v>
      </c>
      <c r="S323" s="159">
        <v>98870</v>
      </c>
      <c r="T323" s="159">
        <f t="shared" si="950"/>
        <v>98870</v>
      </c>
      <c r="U323" s="160" t="str">
        <f t="shared" si="951"/>
        <v>OK</v>
      </c>
      <c r="V323" s="159">
        <v>99160</v>
      </c>
      <c r="W323" s="159">
        <f t="shared" si="952"/>
        <v>99160</v>
      </c>
      <c r="X323" s="160" t="str">
        <f t="shared" si="953"/>
        <v>OK</v>
      </c>
      <c r="Y323" s="159">
        <v>100000</v>
      </c>
      <c r="Z323" s="159">
        <f t="shared" si="954"/>
        <v>100000</v>
      </c>
      <c r="AA323" s="160" t="str">
        <f t="shared" si="955"/>
        <v>OK</v>
      </c>
      <c r="AB323" s="159">
        <v>98991</v>
      </c>
      <c r="AC323" s="159">
        <f t="shared" si="956"/>
        <v>98991</v>
      </c>
      <c r="AD323" s="160" t="str">
        <f t="shared" si="957"/>
        <v>OK</v>
      </c>
      <c r="AE323" s="159">
        <v>96500</v>
      </c>
      <c r="AF323" s="159">
        <f t="shared" si="958"/>
        <v>96500</v>
      </c>
      <c r="AG323" s="160" t="str">
        <f t="shared" si="959"/>
        <v>OK</v>
      </c>
      <c r="AH323" s="159">
        <v>98890</v>
      </c>
      <c r="AI323" s="159">
        <f t="shared" si="960"/>
        <v>98890</v>
      </c>
      <c r="AJ323" s="160" t="str">
        <f t="shared" si="961"/>
        <v>OK</v>
      </c>
      <c r="AK323" s="159">
        <v>99100</v>
      </c>
      <c r="AL323" s="159">
        <f t="shared" si="962"/>
        <v>99100</v>
      </c>
      <c r="AM323" s="160" t="str">
        <f t="shared" si="963"/>
        <v>OK</v>
      </c>
      <c r="AN323" s="159">
        <v>98679</v>
      </c>
      <c r="AO323" s="159">
        <f t="shared" si="964"/>
        <v>98679</v>
      </c>
      <c r="AP323" s="160" t="str">
        <f t="shared" si="965"/>
        <v>OK</v>
      </c>
      <c r="AQ323" s="159">
        <v>99269</v>
      </c>
      <c r="AR323" s="159">
        <f t="shared" si="966"/>
        <v>99269</v>
      </c>
      <c r="AS323" s="160" t="str">
        <f t="shared" si="967"/>
        <v>OK</v>
      </c>
      <c r="AT323" s="159">
        <v>99230</v>
      </c>
      <c r="AU323" s="159">
        <f t="shared" si="968"/>
        <v>99230</v>
      </c>
      <c r="AV323" s="160" t="str">
        <f t="shared" si="969"/>
        <v>OK</v>
      </c>
      <c r="AW323" s="159">
        <v>98000</v>
      </c>
      <c r="AX323" s="159">
        <f t="shared" si="970"/>
        <v>98000</v>
      </c>
      <c r="AY323" s="160" t="str">
        <f t="shared" si="971"/>
        <v>OK</v>
      </c>
      <c r="AZ323" s="159">
        <v>100000</v>
      </c>
      <c r="BA323" s="159">
        <f t="shared" si="972"/>
        <v>100000</v>
      </c>
      <c r="BB323" s="160" t="str">
        <f t="shared" si="973"/>
        <v>OK</v>
      </c>
    </row>
    <row r="324" spans="1:54" ht="45" x14ac:dyDescent="0.2">
      <c r="A324" s="155">
        <v>30.35</v>
      </c>
      <c r="B324" s="162" t="s">
        <v>471</v>
      </c>
      <c r="C324" s="157" t="s">
        <v>185</v>
      </c>
      <c r="D324" s="166">
        <v>1</v>
      </c>
      <c r="E324" s="159">
        <v>100000</v>
      </c>
      <c r="F324" s="159">
        <f t="shared" si="941"/>
        <v>100000</v>
      </c>
      <c r="G324" s="159">
        <v>99200</v>
      </c>
      <c r="H324" s="159">
        <f t="shared" si="942"/>
        <v>99200</v>
      </c>
      <c r="I324" s="160" t="str">
        <f t="shared" si="943"/>
        <v>OK</v>
      </c>
      <c r="J324" s="159">
        <v>98325</v>
      </c>
      <c r="K324" s="159">
        <f t="shared" si="944"/>
        <v>98325</v>
      </c>
      <c r="L324" s="160" t="str">
        <f t="shared" si="945"/>
        <v>OK</v>
      </c>
      <c r="M324" s="159">
        <v>100000</v>
      </c>
      <c r="N324" s="159">
        <f t="shared" si="946"/>
        <v>100000</v>
      </c>
      <c r="O324" s="160" t="str">
        <f t="shared" si="947"/>
        <v>OK</v>
      </c>
      <c r="P324" s="159">
        <v>98675</v>
      </c>
      <c r="Q324" s="159">
        <f t="shared" si="948"/>
        <v>98675</v>
      </c>
      <c r="R324" s="160" t="str">
        <f t="shared" si="949"/>
        <v>OK</v>
      </c>
      <c r="S324" s="159">
        <v>98870</v>
      </c>
      <c r="T324" s="159">
        <f t="shared" si="950"/>
        <v>98870</v>
      </c>
      <c r="U324" s="160" t="str">
        <f t="shared" si="951"/>
        <v>OK</v>
      </c>
      <c r="V324" s="159">
        <v>99160</v>
      </c>
      <c r="W324" s="159">
        <f t="shared" si="952"/>
        <v>99160</v>
      </c>
      <c r="X324" s="160" t="str">
        <f t="shared" si="953"/>
        <v>OK</v>
      </c>
      <c r="Y324" s="159">
        <v>100000</v>
      </c>
      <c r="Z324" s="159">
        <f t="shared" si="954"/>
        <v>100000</v>
      </c>
      <c r="AA324" s="160" t="str">
        <f t="shared" si="955"/>
        <v>OK</v>
      </c>
      <c r="AB324" s="159">
        <v>98991</v>
      </c>
      <c r="AC324" s="159">
        <f t="shared" si="956"/>
        <v>98991</v>
      </c>
      <c r="AD324" s="160" t="str">
        <f t="shared" si="957"/>
        <v>OK</v>
      </c>
      <c r="AE324" s="159">
        <v>96500</v>
      </c>
      <c r="AF324" s="159">
        <f t="shared" si="958"/>
        <v>96500</v>
      </c>
      <c r="AG324" s="160" t="str">
        <f t="shared" si="959"/>
        <v>OK</v>
      </c>
      <c r="AH324" s="159">
        <v>98890</v>
      </c>
      <c r="AI324" s="159">
        <f t="shared" si="960"/>
        <v>98890</v>
      </c>
      <c r="AJ324" s="160" t="str">
        <f t="shared" si="961"/>
        <v>OK</v>
      </c>
      <c r="AK324" s="159">
        <v>99100</v>
      </c>
      <c r="AL324" s="159">
        <f t="shared" si="962"/>
        <v>99100</v>
      </c>
      <c r="AM324" s="160" t="str">
        <f t="shared" si="963"/>
        <v>OK</v>
      </c>
      <c r="AN324" s="159">
        <v>98679</v>
      </c>
      <c r="AO324" s="159">
        <f t="shared" si="964"/>
        <v>98679</v>
      </c>
      <c r="AP324" s="160" t="str">
        <f t="shared" si="965"/>
        <v>OK</v>
      </c>
      <c r="AQ324" s="159">
        <v>99269</v>
      </c>
      <c r="AR324" s="159">
        <f t="shared" si="966"/>
        <v>99269</v>
      </c>
      <c r="AS324" s="160" t="str">
        <f t="shared" si="967"/>
        <v>OK</v>
      </c>
      <c r="AT324" s="159">
        <v>99230</v>
      </c>
      <c r="AU324" s="159">
        <f t="shared" si="968"/>
        <v>99230</v>
      </c>
      <c r="AV324" s="160" t="str">
        <f t="shared" si="969"/>
        <v>OK</v>
      </c>
      <c r="AW324" s="159">
        <v>98000</v>
      </c>
      <c r="AX324" s="159">
        <f t="shared" si="970"/>
        <v>98000</v>
      </c>
      <c r="AY324" s="160" t="str">
        <f t="shared" si="971"/>
        <v>OK</v>
      </c>
      <c r="AZ324" s="159">
        <v>100000</v>
      </c>
      <c r="BA324" s="159">
        <f t="shared" si="972"/>
        <v>100000</v>
      </c>
      <c r="BB324" s="160" t="str">
        <f t="shared" si="973"/>
        <v>OK</v>
      </c>
    </row>
    <row r="325" spans="1:54" ht="45" x14ac:dyDescent="0.2">
      <c r="A325" s="155">
        <v>30.36</v>
      </c>
      <c r="B325" s="162" t="s">
        <v>472</v>
      </c>
      <c r="C325" s="157" t="s">
        <v>185</v>
      </c>
      <c r="D325" s="166">
        <v>1</v>
      </c>
      <c r="E325" s="159">
        <v>100000</v>
      </c>
      <c r="F325" s="159">
        <f t="shared" si="941"/>
        <v>100000</v>
      </c>
      <c r="G325" s="159">
        <v>99200</v>
      </c>
      <c r="H325" s="159">
        <f t="shared" si="942"/>
        <v>99200</v>
      </c>
      <c r="I325" s="160" t="str">
        <f t="shared" si="943"/>
        <v>OK</v>
      </c>
      <c r="J325" s="159">
        <v>98325</v>
      </c>
      <c r="K325" s="159">
        <f t="shared" si="944"/>
        <v>98325</v>
      </c>
      <c r="L325" s="160" t="str">
        <f t="shared" si="945"/>
        <v>OK</v>
      </c>
      <c r="M325" s="159">
        <v>100000</v>
      </c>
      <c r="N325" s="159">
        <f t="shared" si="946"/>
        <v>100000</v>
      </c>
      <c r="O325" s="160" t="str">
        <f t="shared" si="947"/>
        <v>OK</v>
      </c>
      <c r="P325" s="159">
        <v>98675</v>
      </c>
      <c r="Q325" s="159">
        <f t="shared" si="948"/>
        <v>98675</v>
      </c>
      <c r="R325" s="160" t="str">
        <f t="shared" si="949"/>
        <v>OK</v>
      </c>
      <c r="S325" s="159">
        <v>98870</v>
      </c>
      <c r="T325" s="159">
        <f t="shared" si="950"/>
        <v>98870</v>
      </c>
      <c r="U325" s="160" t="str">
        <f t="shared" si="951"/>
        <v>OK</v>
      </c>
      <c r="V325" s="159">
        <v>99160</v>
      </c>
      <c r="W325" s="159">
        <f t="shared" si="952"/>
        <v>99160</v>
      </c>
      <c r="X325" s="160" t="str">
        <f t="shared" si="953"/>
        <v>OK</v>
      </c>
      <c r="Y325" s="159">
        <v>100000</v>
      </c>
      <c r="Z325" s="159">
        <f t="shared" si="954"/>
        <v>100000</v>
      </c>
      <c r="AA325" s="160" t="str">
        <f t="shared" si="955"/>
        <v>OK</v>
      </c>
      <c r="AB325" s="159">
        <v>98991</v>
      </c>
      <c r="AC325" s="159">
        <f t="shared" si="956"/>
        <v>98991</v>
      </c>
      <c r="AD325" s="160" t="str">
        <f t="shared" si="957"/>
        <v>OK</v>
      </c>
      <c r="AE325" s="159">
        <v>96500</v>
      </c>
      <c r="AF325" s="159">
        <f t="shared" si="958"/>
        <v>96500</v>
      </c>
      <c r="AG325" s="160" t="str">
        <f t="shared" si="959"/>
        <v>OK</v>
      </c>
      <c r="AH325" s="159">
        <v>98890</v>
      </c>
      <c r="AI325" s="159">
        <f t="shared" si="960"/>
        <v>98890</v>
      </c>
      <c r="AJ325" s="160" t="str">
        <f t="shared" si="961"/>
        <v>OK</v>
      </c>
      <c r="AK325" s="159">
        <v>99100</v>
      </c>
      <c r="AL325" s="159">
        <f t="shared" si="962"/>
        <v>99100</v>
      </c>
      <c r="AM325" s="160" t="str">
        <f t="shared" si="963"/>
        <v>OK</v>
      </c>
      <c r="AN325" s="159">
        <v>98679</v>
      </c>
      <c r="AO325" s="159">
        <f t="shared" si="964"/>
        <v>98679</v>
      </c>
      <c r="AP325" s="160" t="str">
        <f t="shared" si="965"/>
        <v>OK</v>
      </c>
      <c r="AQ325" s="159">
        <v>99269</v>
      </c>
      <c r="AR325" s="159">
        <f t="shared" si="966"/>
        <v>99269</v>
      </c>
      <c r="AS325" s="160" t="str">
        <f t="shared" si="967"/>
        <v>OK</v>
      </c>
      <c r="AT325" s="159">
        <v>99230</v>
      </c>
      <c r="AU325" s="159">
        <f t="shared" si="968"/>
        <v>99230</v>
      </c>
      <c r="AV325" s="160" t="str">
        <f t="shared" si="969"/>
        <v>OK</v>
      </c>
      <c r="AW325" s="159">
        <v>98000</v>
      </c>
      <c r="AX325" s="159">
        <f t="shared" si="970"/>
        <v>98000</v>
      </c>
      <c r="AY325" s="160" t="str">
        <f t="shared" si="971"/>
        <v>OK</v>
      </c>
      <c r="AZ325" s="159">
        <v>100000</v>
      </c>
      <c r="BA325" s="159">
        <f t="shared" si="972"/>
        <v>100000</v>
      </c>
      <c r="BB325" s="160" t="str">
        <f t="shared" si="973"/>
        <v>OK</v>
      </c>
    </row>
    <row r="326" spans="1:54" x14ac:dyDescent="0.2">
      <c r="A326" s="155">
        <v>30.37</v>
      </c>
      <c r="B326" s="162" t="s">
        <v>473</v>
      </c>
      <c r="C326" s="157" t="s">
        <v>185</v>
      </c>
      <c r="D326" s="166">
        <v>310</v>
      </c>
      <c r="E326" s="159">
        <v>26500</v>
      </c>
      <c r="F326" s="159">
        <f t="shared" si="941"/>
        <v>8215000</v>
      </c>
      <c r="G326" s="159">
        <v>26288</v>
      </c>
      <c r="H326" s="159">
        <f t="shared" si="942"/>
        <v>8149280</v>
      </c>
      <c r="I326" s="160" t="str">
        <f t="shared" si="943"/>
        <v>OK</v>
      </c>
      <c r="J326" s="159">
        <v>26056</v>
      </c>
      <c r="K326" s="159">
        <f t="shared" si="944"/>
        <v>8077360</v>
      </c>
      <c r="L326" s="160" t="str">
        <f t="shared" si="945"/>
        <v>OK</v>
      </c>
      <c r="M326" s="159">
        <v>26500</v>
      </c>
      <c r="N326" s="159">
        <f t="shared" si="946"/>
        <v>8215000</v>
      </c>
      <c r="O326" s="160" t="str">
        <f t="shared" si="947"/>
        <v>OK</v>
      </c>
      <c r="P326" s="159">
        <v>26149</v>
      </c>
      <c r="Q326" s="159">
        <f t="shared" si="948"/>
        <v>8106190</v>
      </c>
      <c r="R326" s="160" t="str">
        <f t="shared" si="949"/>
        <v>OK</v>
      </c>
      <c r="S326" s="159">
        <v>26201</v>
      </c>
      <c r="T326" s="159">
        <f t="shared" si="950"/>
        <v>8122310</v>
      </c>
      <c r="U326" s="160" t="str">
        <f t="shared" si="951"/>
        <v>OK</v>
      </c>
      <c r="V326" s="159">
        <v>26277</v>
      </c>
      <c r="W326" s="159">
        <f t="shared" si="952"/>
        <v>8145870</v>
      </c>
      <c r="X326" s="160" t="str">
        <f t="shared" si="953"/>
        <v>OK</v>
      </c>
      <c r="Y326" s="159">
        <v>26500</v>
      </c>
      <c r="Z326" s="159">
        <f t="shared" si="954"/>
        <v>8215000</v>
      </c>
      <c r="AA326" s="160" t="str">
        <f t="shared" si="955"/>
        <v>OK</v>
      </c>
      <c r="AB326" s="159">
        <v>26233</v>
      </c>
      <c r="AC326" s="159">
        <f t="shared" si="956"/>
        <v>8132230</v>
      </c>
      <c r="AD326" s="160" t="str">
        <f t="shared" si="957"/>
        <v>OK</v>
      </c>
      <c r="AE326" s="159">
        <v>25573</v>
      </c>
      <c r="AF326" s="159">
        <f t="shared" si="958"/>
        <v>7927630</v>
      </c>
      <c r="AG326" s="160" t="str">
        <f t="shared" si="959"/>
        <v>OK</v>
      </c>
      <c r="AH326" s="159">
        <v>26206</v>
      </c>
      <c r="AI326" s="159">
        <f t="shared" si="960"/>
        <v>8123860</v>
      </c>
      <c r="AJ326" s="160" t="str">
        <f t="shared" si="961"/>
        <v>OK</v>
      </c>
      <c r="AK326" s="159">
        <v>26262</v>
      </c>
      <c r="AL326" s="159">
        <f t="shared" si="962"/>
        <v>8141220</v>
      </c>
      <c r="AM326" s="160" t="str">
        <f t="shared" si="963"/>
        <v>OK</v>
      </c>
      <c r="AN326" s="159">
        <v>26150</v>
      </c>
      <c r="AO326" s="159">
        <f t="shared" si="964"/>
        <v>8106500</v>
      </c>
      <c r="AP326" s="160" t="str">
        <f t="shared" si="965"/>
        <v>OK</v>
      </c>
      <c r="AQ326" s="159">
        <v>26306</v>
      </c>
      <c r="AR326" s="159">
        <f t="shared" si="966"/>
        <v>8154860</v>
      </c>
      <c r="AS326" s="160" t="str">
        <f t="shared" si="967"/>
        <v>OK</v>
      </c>
      <c r="AT326" s="159">
        <v>26296</v>
      </c>
      <c r="AU326" s="159">
        <f t="shared" si="968"/>
        <v>8151760</v>
      </c>
      <c r="AV326" s="160" t="str">
        <f t="shared" si="969"/>
        <v>OK</v>
      </c>
      <c r="AW326" s="159">
        <v>26000</v>
      </c>
      <c r="AX326" s="159">
        <f t="shared" si="970"/>
        <v>8060000</v>
      </c>
      <c r="AY326" s="160" t="str">
        <f t="shared" si="971"/>
        <v>OK</v>
      </c>
      <c r="AZ326" s="159">
        <v>26500</v>
      </c>
      <c r="BA326" s="159">
        <f t="shared" si="972"/>
        <v>8215000</v>
      </c>
      <c r="BB326" s="160" t="str">
        <f t="shared" si="973"/>
        <v>OK</v>
      </c>
    </row>
    <row r="327" spans="1:54" x14ac:dyDescent="0.2">
      <c r="A327" s="155">
        <v>30.38</v>
      </c>
      <c r="B327" s="162" t="s">
        <v>474</v>
      </c>
      <c r="C327" s="157" t="s">
        <v>185</v>
      </c>
      <c r="D327" s="166">
        <v>29</v>
      </c>
      <c r="E327" s="159">
        <v>28500</v>
      </c>
      <c r="F327" s="159">
        <f t="shared" si="941"/>
        <v>826500</v>
      </c>
      <c r="G327" s="159">
        <v>28272</v>
      </c>
      <c r="H327" s="159">
        <f t="shared" si="942"/>
        <v>819888</v>
      </c>
      <c r="I327" s="160" t="str">
        <f t="shared" si="943"/>
        <v>OK</v>
      </c>
      <c r="J327" s="159">
        <v>28023</v>
      </c>
      <c r="K327" s="159">
        <f t="shared" si="944"/>
        <v>812667</v>
      </c>
      <c r="L327" s="160" t="str">
        <f t="shared" si="945"/>
        <v>OK</v>
      </c>
      <c r="M327" s="159">
        <v>28500</v>
      </c>
      <c r="N327" s="159">
        <f t="shared" si="946"/>
        <v>826500</v>
      </c>
      <c r="O327" s="160" t="str">
        <f t="shared" si="947"/>
        <v>OK</v>
      </c>
      <c r="P327" s="159">
        <v>28122</v>
      </c>
      <c r="Q327" s="159">
        <f t="shared" si="948"/>
        <v>815538</v>
      </c>
      <c r="R327" s="160" t="str">
        <f t="shared" si="949"/>
        <v>OK</v>
      </c>
      <c r="S327" s="159">
        <v>28178</v>
      </c>
      <c r="T327" s="159">
        <f t="shared" si="950"/>
        <v>817162</v>
      </c>
      <c r="U327" s="160" t="str">
        <f t="shared" si="951"/>
        <v>OK</v>
      </c>
      <c r="V327" s="159">
        <v>28261</v>
      </c>
      <c r="W327" s="159">
        <f t="shared" si="952"/>
        <v>819569</v>
      </c>
      <c r="X327" s="160" t="str">
        <f t="shared" si="953"/>
        <v>OK</v>
      </c>
      <c r="Y327" s="159">
        <v>28500</v>
      </c>
      <c r="Z327" s="159">
        <f t="shared" si="954"/>
        <v>826500</v>
      </c>
      <c r="AA327" s="160" t="str">
        <f t="shared" si="955"/>
        <v>OK</v>
      </c>
      <c r="AB327" s="159">
        <v>28213</v>
      </c>
      <c r="AC327" s="159">
        <f t="shared" si="956"/>
        <v>818177</v>
      </c>
      <c r="AD327" s="160" t="str">
        <f t="shared" si="957"/>
        <v>OK</v>
      </c>
      <c r="AE327" s="159">
        <v>27503</v>
      </c>
      <c r="AF327" s="159">
        <f t="shared" si="958"/>
        <v>797587</v>
      </c>
      <c r="AG327" s="160" t="str">
        <f t="shared" si="959"/>
        <v>OK</v>
      </c>
      <c r="AH327" s="159">
        <v>28184</v>
      </c>
      <c r="AI327" s="159">
        <f t="shared" si="960"/>
        <v>817336</v>
      </c>
      <c r="AJ327" s="160" t="str">
        <f t="shared" si="961"/>
        <v>OK</v>
      </c>
      <c r="AK327" s="159">
        <v>28244</v>
      </c>
      <c r="AL327" s="159">
        <f t="shared" si="962"/>
        <v>819076</v>
      </c>
      <c r="AM327" s="160" t="str">
        <f t="shared" si="963"/>
        <v>OK</v>
      </c>
      <c r="AN327" s="159">
        <v>28124</v>
      </c>
      <c r="AO327" s="159">
        <f t="shared" si="964"/>
        <v>815596</v>
      </c>
      <c r="AP327" s="160" t="str">
        <f t="shared" si="965"/>
        <v>OK</v>
      </c>
      <c r="AQ327" s="159">
        <v>28292</v>
      </c>
      <c r="AR327" s="159">
        <f t="shared" si="966"/>
        <v>820468</v>
      </c>
      <c r="AS327" s="160" t="str">
        <f t="shared" si="967"/>
        <v>OK</v>
      </c>
      <c r="AT327" s="159">
        <v>28281</v>
      </c>
      <c r="AU327" s="159">
        <f t="shared" si="968"/>
        <v>820149</v>
      </c>
      <c r="AV327" s="160" t="str">
        <f t="shared" si="969"/>
        <v>OK</v>
      </c>
      <c r="AW327" s="159">
        <v>27950</v>
      </c>
      <c r="AX327" s="159">
        <f t="shared" si="970"/>
        <v>810550</v>
      </c>
      <c r="AY327" s="160" t="str">
        <f t="shared" si="971"/>
        <v>OK</v>
      </c>
      <c r="AZ327" s="159">
        <v>28500</v>
      </c>
      <c r="BA327" s="159">
        <f t="shared" si="972"/>
        <v>826500</v>
      </c>
      <c r="BB327" s="160" t="str">
        <f t="shared" si="973"/>
        <v>OK</v>
      </c>
    </row>
    <row r="328" spans="1:54" x14ac:dyDescent="0.2">
      <c r="A328" s="155">
        <v>30.39</v>
      </c>
      <c r="B328" s="162" t="s">
        <v>475</v>
      </c>
      <c r="C328" s="157" t="s">
        <v>185</v>
      </c>
      <c r="D328" s="166">
        <v>5</v>
      </c>
      <c r="E328" s="159">
        <v>61500</v>
      </c>
      <c r="F328" s="159">
        <f t="shared" si="941"/>
        <v>307500</v>
      </c>
      <c r="G328" s="159">
        <v>61008</v>
      </c>
      <c r="H328" s="159">
        <f t="shared" si="942"/>
        <v>305040</v>
      </c>
      <c r="I328" s="160" t="str">
        <f t="shared" si="943"/>
        <v>OK</v>
      </c>
      <c r="J328" s="159">
        <v>60470</v>
      </c>
      <c r="K328" s="159">
        <f t="shared" si="944"/>
        <v>302350</v>
      </c>
      <c r="L328" s="160" t="str">
        <f t="shared" si="945"/>
        <v>OK</v>
      </c>
      <c r="M328" s="159">
        <v>61500</v>
      </c>
      <c r="N328" s="159">
        <f t="shared" si="946"/>
        <v>307500</v>
      </c>
      <c r="O328" s="160" t="str">
        <f t="shared" si="947"/>
        <v>OK</v>
      </c>
      <c r="P328" s="159">
        <v>60685</v>
      </c>
      <c r="Q328" s="159">
        <f t="shared" si="948"/>
        <v>303425</v>
      </c>
      <c r="R328" s="160" t="str">
        <f t="shared" si="949"/>
        <v>OK</v>
      </c>
      <c r="S328" s="159">
        <v>60805</v>
      </c>
      <c r="T328" s="159">
        <f t="shared" si="950"/>
        <v>304025</v>
      </c>
      <c r="U328" s="160" t="str">
        <f t="shared" si="951"/>
        <v>OK</v>
      </c>
      <c r="V328" s="159">
        <v>60983</v>
      </c>
      <c r="W328" s="159">
        <f t="shared" si="952"/>
        <v>304915</v>
      </c>
      <c r="X328" s="160" t="str">
        <f t="shared" si="953"/>
        <v>OK</v>
      </c>
      <c r="Y328" s="159">
        <v>61500</v>
      </c>
      <c r="Z328" s="159">
        <f t="shared" si="954"/>
        <v>307500</v>
      </c>
      <c r="AA328" s="160" t="str">
        <f t="shared" si="955"/>
        <v>OK</v>
      </c>
      <c r="AB328" s="159">
        <v>60880</v>
      </c>
      <c r="AC328" s="159">
        <f t="shared" si="956"/>
        <v>304400</v>
      </c>
      <c r="AD328" s="160" t="str">
        <f t="shared" si="957"/>
        <v>OK</v>
      </c>
      <c r="AE328" s="159">
        <v>59348</v>
      </c>
      <c r="AF328" s="159">
        <f t="shared" si="958"/>
        <v>296740</v>
      </c>
      <c r="AG328" s="160" t="str">
        <f t="shared" si="959"/>
        <v>OK</v>
      </c>
      <c r="AH328" s="159">
        <v>60817</v>
      </c>
      <c r="AI328" s="159">
        <f t="shared" si="960"/>
        <v>304085</v>
      </c>
      <c r="AJ328" s="160" t="str">
        <f t="shared" si="961"/>
        <v>OK</v>
      </c>
      <c r="AK328" s="159">
        <v>60947</v>
      </c>
      <c r="AL328" s="159">
        <f t="shared" si="962"/>
        <v>304735</v>
      </c>
      <c r="AM328" s="160" t="str">
        <f t="shared" si="963"/>
        <v>OK</v>
      </c>
      <c r="AN328" s="159">
        <v>60688</v>
      </c>
      <c r="AO328" s="159">
        <f t="shared" si="964"/>
        <v>303440</v>
      </c>
      <c r="AP328" s="160" t="str">
        <f t="shared" si="965"/>
        <v>OK</v>
      </c>
      <c r="AQ328" s="159">
        <v>61050</v>
      </c>
      <c r="AR328" s="159">
        <f t="shared" si="966"/>
        <v>305250</v>
      </c>
      <c r="AS328" s="160" t="str">
        <f t="shared" si="967"/>
        <v>OK</v>
      </c>
      <c r="AT328" s="159">
        <v>61026</v>
      </c>
      <c r="AU328" s="159">
        <f t="shared" si="968"/>
        <v>305130</v>
      </c>
      <c r="AV328" s="160" t="str">
        <f t="shared" si="969"/>
        <v>OK</v>
      </c>
      <c r="AW328" s="159">
        <v>60300</v>
      </c>
      <c r="AX328" s="159">
        <f t="shared" si="970"/>
        <v>301500</v>
      </c>
      <c r="AY328" s="160" t="str">
        <f t="shared" si="971"/>
        <v>OK</v>
      </c>
      <c r="AZ328" s="159">
        <v>61500</v>
      </c>
      <c r="BA328" s="159">
        <f t="shared" si="972"/>
        <v>307500</v>
      </c>
      <c r="BB328" s="160" t="str">
        <f t="shared" si="973"/>
        <v>OK</v>
      </c>
    </row>
    <row r="329" spans="1:54" x14ac:dyDescent="0.2">
      <c r="A329" s="175" t="s">
        <v>476</v>
      </c>
      <c r="B329" s="162" t="s">
        <v>477</v>
      </c>
      <c r="C329" s="157" t="s">
        <v>185</v>
      </c>
      <c r="D329" s="166">
        <v>10</v>
      </c>
      <c r="E329" s="159">
        <v>68500</v>
      </c>
      <c r="F329" s="159">
        <f t="shared" si="941"/>
        <v>685000</v>
      </c>
      <c r="G329" s="159">
        <v>67952</v>
      </c>
      <c r="H329" s="159">
        <f t="shared" si="942"/>
        <v>679520</v>
      </c>
      <c r="I329" s="160" t="str">
        <f t="shared" si="943"/>
        <v>OK</v>
      </c>
      <c r="J329" s="159">
        <v>67353</v>
      </c>
      <c r="K329" s="159">
        <f t="shared" si="944"/>
        <v>673530</v>
      </c>
      <c r="L329" s="160" t="str">
        <f t="shared" si="945"/>
        <v>OK</v>
      </c>
      <c r="M329" s="159">
        <v>68500</v>
      </c>
      <c r="N329" s="159">
        <f t="shared" si="946"/>
        <v>685000</v>
      </c>
      <c r="O329" s="160" t="str">
        <f t="shared" si="947"/>
        <v>OK</v>
      </c>
      <c r="P329" s="159">
        <v>67592</v>
      </c>
      <c r="Q329" s="159">
        <f t="shared" si="948"/>
        <v>675920</v>
      </c>
      <c r="R329" s="160" t="str">
        <f t="shared" si="949"/>
        <v>OK</v>
      </c>
      <c r="S329" s="159">
        <v>67726</v>
      </c>
      <c r="T329" s="159">
        <f t="shared" si="950"/>
        <v>677260</v>
      </c>
      <c r="U329" s="160" t="str">
        <f t="shared" si="951"/>
        <v>OK</v>
      </c>
      <c r="V329" s="159">
        <v>67925</v>
      </c>
      <c r="W329" s="159">
        <f t="shared" si="952"/>
        <v>679250</v>
      </c>
      <c r="X329" s="160" t="str">
        <f t="shared" si="953"/>
        <v>OK</v>
      </c>
      <c r="Y329" s="159">
        <v>68500</v>
      </c>
      <c r="Z329" s="159">
        <f t="shared" si="954"/>
        <v>685000</v>
      </c>
      <c r="AA329" s="160" t="str">
        <f t="shared" si="955"/>
        <v>OK</v>
      </c>
      <c r="AB329" s="159">
        <v>67809</v>
      </c>
      <c r="AC329" s="159">
        <f t="shared" si="956"/>
        <v>678090</v>
      </c>
      <c r="AD329" s="160" t="str">
        <f t="shared" si="957"/>
        <v>OK</v>
      </c>
      <c r="AE329" s="159">
        <v>66103</v>
      </c>
      <c r="AF329" s="159">
        <f t="shared" si="958"/>
        <v>661030</v>
      </c>
      <c r="AG329" s="160" t="str">
        <f t="shared" si="959"/>
        <v>OK</v>
      </c>
      <c r="AH329" s="159">
        <v>67740</v>
      </c>
      <c r="AI329" s="159">
        <f t="shared" si="960"/>
        <v>677400</v>
      </c>
      <c r="AJ329" s="160" t="str">
        <f t="shared" si="961"/>
        <v>OK</v>
      </c>
      <c r="AK329" s="159">
        <v>67884</v>
      </c>
      <c r="AL329" s="159">
        <f t="shared" si="962"/>
        <v>678840</v>
      </c>
      <c r="AM329" s="160" t="str">
        <f t="shared" si="963"/>
        <v>OK</v>
      </c>
      <c r="AN329" s="159">
        <v>67595</v>
      </c>
      <c r="AO329" s="159">
        <f t="shared" si="964"/>
        <v>675950</v>
      </c>
      <c r="AP329" s="160" t="str">
        <f t="shared" si="965"/>
        <v>OK</v>
      </c>
      <c r="AQ329" s="159">
        <v>67999</v>
      </c>
      <c r="AR329" s="159">
        <f t="shared" si="966"/>
        <v>679990</v>
      </c>
      <c r="AS329" s="160" t="str">
        <f t="shared" si="967"/>
        <v>OK</v>
      </c>
      <c r="AT329" s="159">
        <v>67973</v>
      </c>
      <c r="AU329" s="159">
        <f t="shared" si="968"/>
        <v>679730</v>
      </c>
      <c r="AV329" s="160" t="str">
        <f t="shared" si="969"/>
        <v>OK</v>
      </c>
      <c r="AW329" s="159">
        <v>67150</v>
      </c>
      <c r="AX329" s="159">
        <f t="shared" si="970"/>
        <v>671500</v>
      </c>
      <c r="AY329" s="160" t="str">
        <f t="shared" si="971"/>
        <v>OK</v>
      </c>
      <c r="AZ329" s="159">
        <v>68500</v>
      </c>
      <c r="BA329" s="159">
        <f t="shared" si="972"/>
        <v>685000</v>
      </c>
      <c r="BB329" s="160" t="str">
        <f t="shared" si="973"/>
        <v>OK</v>
      </c>
    </row>
    <row r="330" spans="1:54" ht="45" x14ac:dyDescent="0.2">
      <c r="A330" s="155">
        <v>30.41</v>
      </c>
      <c r="B330" s="162" t="s">
        <v>478</v>
      </c>
      <c r="C330" s="157" t="s">
        <v>185</v>
      </c>
      <c r="D330" s="166">
        <v>8</v>
      </c>
      <c r="E330" s="159">
        <v>137000</v>
      </c>
      <c r="F330" s="159">
        <f t="shared" si="941"/>
        <v>1096000</v>
      </c>
      <c r="G330" s="159">
        <v>135904</v>
      </c>
      <c r="H330" s="159">
        <f t="shared" si="942"/>
        <v>1087232</v>
      </c>
      <c r="I330" s="160" t="str">
        <f t="shared" si="943"/>
        <v>OK</v>
      </c>
      <c r="J330" s="159">
        <v>134706</v>
      </c>
      <c r="K330" s="159">
        <f t="shared" si="944"/>
        <v>1077648</v>
      </c>
      <c r="L330" s="160" t="str">
        <f t="shared" si="945"/>
        <v>OK</v>
      </c>
      <c r="M330" s="159">
        <v>137000</v>
      </c>
      <c r="N330" s="159">
        <f t="shared" si="946"/>
        <v>1096000</v>
      </c>
      <c r="O330" s="160" t="str">
        <f t="shared" si="947"/>
        <v>OK</v>
      </c>
      <c r="P330" s="159">
        <v>135185</v>
      </c>
      <c r="Q330" s="159">
        <f t="shared" si="948"/>
        <v>1081480</v>
      </c>
      <c r="R330" s="160" t="str">
        <f t="shared" si="949"/>
        <v>OK</v>
      </c>
      <c r="S330" s="159">
        <v>135452</v>
      </c>
      <c r="T330" s="159">
        <f t="shared" si="950"/>
        <v>1083616</v>
      </c>
      <c r="U330" s="160" t="str">
        <f t="shared" si="951"/>
        <v>OK</v>
      </c>
      <c r="V330" s="159">
        <v>135849</v>
      </c>
      <c r="W330" s="159">
        <f t="shared" si="952"/>
        <v>1086792</v>
      </c>
      <c r="X330" s="160" t="str">
        <f t="shared" si="953"/>
        <v>OK</v>
      </c>
      <c r="Y330" s="159">
        <v>137000</v>
      </c>
      <c r="Z330" s="159">
        <f t="shared" si="954"/>
        <v>1096000</v>
      </c>
      <c r="AA330" s="160" t="str">
        <f t="shared" si="955"/>
        <v>OK</v>
      </c>
      <c r="AB330" s="159">
        <v>135618</v>
      </c>
      <c r="AC330" s="159">
        <f t="shared" si="956"/>
        <v>1084944</v>
      </c>
      <c r="AD330" s="160" t="str">
        <f t="shared" si="957"/>
        <v>OK</v>
      </c>
      <c r="AE330" s="159">
        <v>132205</v>
      </c>
      <c r="AF330" s="159">
        <f t="shared" si="958"/>
        <v>1057640</v>
      </c>
      <c r="AG330" s="160" t="str">
        <f t="shared" si="959"/>
        <v>OK</v>
      </c>
      <c r="AH330" s="159">
        <v>135479</v>
      </c>
      <c r="AI330" s="159">
        <f t="shared" si="960"/>
        <v>1083832</v>
      </c>
      <c r="AJ330" s="160" t="str">
        <f t="shared" si="961"/>
        <v>OK</v>
      </c>
      <c r="AK330" s="159">
        <v>135767</v>
      </c>
      <c r="AL330" s="159">
        <f t="shared" si="962"/>
        <v>1086136</v>
      </c>
      <c r="AM330" s="160" t="str">
        <f t="shared" si="963"/>
        <v>OK</v>
      </c>
      <c r="AN330" s="159">
        <v>135191</v>
      </c>
      <c r="AO330" s="159">
        <f t="shared" si="964"/>
        <v>1081528</v>
      </c>
      <c r="AP330" s="160" t="str">
        <f t="shared" si="965"/>
        <v>OK</v>
      </c>
      <c r="AQ330" s="159">
        <v>135998</v>
      </c>
      <c r="AR330" s="159">
        <f t="shared" si="966"/>
        <v>1087984</v>
      </c>
      <c r="AS330" s="160" t="str">
        <f t="shared" si="967"/>
        <v>OK</v>
      </c>
      <c r="AT330" s="159">
        <v>135945</v>
      </c>
      <c r="AU330" s="159">
        <f t="shared" si="968"/>
        <v>1087560</v>
      </c>
      <c r="AV330" s="160" t="str">
        <f t="shared" si="969"/>
        <v>OK</v>
      </c>
      <c r="AW330" s="159">
        <v>134300</v>
      </c>
      <c r="AX330" s="159">
        <f t="shared" si="970"/>
        <v>1074400</v>
      </c>
      <c r="AY330" s="160" t="str">
        <f t="shared" si="971"/>
        <v>OK</v>
      </c>
      <c r="AZ330" s="159">
        <v>137000</v>
      </c>
      <c r="BA330" s="159">
        <f t="shared" si="972"/>
        <v>1096000</v>
      </c>
      <c r="BB330" s="160" t="str">
        <f t="shared" si="973"/>
        <v>OK</v>
      </c>
    </row>
    <row r="331" spans="1:54" ht="45" x14ac:dyDescent="0.2">
      <c r="A331" s="155">
        <v>30.42</v>
      </c>
      <c r="B331" s="162" t="s">
        <v>479</v>
      </c>
      <c r="C331" s="157" t="s">
        <v>185</v>
      </c>
      <c r="D331" s="166">
        <v>2</v>
      </c>
      <c r="E331" s="159">
        <v>137000</v>
      </c>
      <c r="F331" s="159">
        <f t="shared" si="941"/>
        <v>274000</v>
      </c>
      <c r="G331" s="159">
        <v>135904</v>
      </c>
      <c r="H331" s="159">
        <f t="shared" si="942"/>
        <v>271808</v>
      </c>
      <c r="I331" s="160" t="str">
        <f t="shared" si="943"/>
        <v>OK</v>
      </c>
      <c r="J331" s="159">
        <v>134706</v>
      </c>
      <c r="K331" s="159">
        <f t="shared" si="944"/>
        <v>269412</v>
      </c>
      <c r="L331" s="160" t="str">
        <f t="shared" si="945"/>
        <v>OK</v>
      </c>
      <c r="M331" s="159">
        <v>137000</v>
      </c>
      <c r="N331" s="159">
        <f t="shared" si="946"/>
        <v>274000</v>
      </c>
      <c r="O331" s="160" t="str">
        <f t="shared" si="947"/>
        <v>OK</v>
      </c>
      <c r="P331" s="159">
        <v>135185</v>
      </c>
      <c r="Q331" s="159">
        <f t="shared" si="948"/>
        <v>270370</v>
      </c>
      <c r="R331" s="160" t="str">
        <f t="shared" si="949"/>
        <v>OK</v>
      </c>
      <c r="S331" s="159">
        <v>135452</v>
      </c>
      <c r="T331" s="159">
        <f t="shared" si="950"/>
        <v>270904</v>
      </c>
      <c r="U331" s="160" t="str">
        <f t="shared" si="951"/>
        <v>OK</v>
      </c>
      <c r="V331" s="159">
        <v>135849</v>
      </c>
      <c r="W331" s="159">
        <f t="shared" si="952"/>
        <v>271698</v>
      </c>
      <c r="X331" s="160" t="str">
        <f t="shared" si="953"/>
        <v>OK</v>
      </c>
      <c r="Y331" s="159">
        <v>137000</v>
      </c>
      <c r="Z331" s="159">
        <f t="shared" si="954"/>
        <v>274000</v>
      </c>
      <c r="AA331" s="160" t="str">
        <f t="shared" si="955"/>
        <v>OK</v>
      </c>
      <c r="AB331" s="159">
        <v>135618</v>
      </c>
      <c r="AC331" s="159">
        <f t="shared" si="956"/>
        <v>271236</v>
      </c>
      <c r="AD331" s="160" t="str">
        <f t="shared" si="957"/>
        <v>OK</v>
      </c>
      <c r="AE331" s="159">
        <v>132205</v>
      </c>
      <c r="AF331" s="159">
        <f t="shared" si="958"/>
        <v>264410</v>
      </c>
      <c r="AG331" s="160" t="str">
        <f t="shared" si="959"/>
        <v>OK</v>
      </c>
      <c r="AH331" s="159">
        <v>135479</v>
      </c>
      <c r="AI331" s="159">
        <f t="shared" si="960"/>
        <v>270958</v>
      </c>
      <c r="AJ331" s="160" t="str">
        <f t="shared" si="961"/>
        <v>OK</v>
      </c>
      <c r="AK331" s="159">
        <v>135767</v>
      </c>
      <c r="AL331" s="159">
        <f t="shared" si="962"/>
        <v>271534</v>
      </c>
      <c r="AM331" s="160" t="str">
        <f t="shared" si="963"/>
        <v>OK</v>
      </c>
      <c r="AN331" s="159">
        <v>135191</v>
      </c>
      <c r="AO331" s="159">
        <f t="shared" si="964"/>
        <v>270382</v>
      </c>
      <c r="AP331" s="160" t="str">
        <f t="shared" si="965"/>
        <v>OK</v>
      </c>
      <c r="AQ331" s="159">
        <v>135998</v>
      </c>
      <c r="AR331" s="159">
        <f t="shared" si="966"/>
        <v>271996</v>
      </c>
      <c r="AS331" s="160" t="str">
        <f t="shared" si="967"/>
        <v>OK</v>
      </c>
      <c r="AT331" s="159">
        <v>135945</v>
      </c>
      <c r="AU331" s="159">
        <f t="shared" si="968"/>
        <v>271890</v>
      </c>
      <c r="AV331" s="160" t="str">
        <f t="shared" si="969"/>
        <v>OK</v>
      </c>
      <c r="AW331" s="159">
        <v>134300</v>
      </c>
      <c r="AX331" s="159">
        <f t="shared" si="970"/>
        <v>268600</v>
      </c>
      <c r="AY331" s="160" t="str">
        <f t="shared" si="971"/>
        <v>OK</v>
      </c>
      <c r="AZ331" s="159">
        <v>137000</v>
      </c>
      <c r="BA331" s="159">
        <f t="shared" si="972"/>
        <v>274000</v>
      </c>
      <c r="BB331" s="160" t="str">
        <f t="shared" si="973"/>
        <v>OK</v>
      </c>
    </row>
    <row r="332" spans="1:54" ht="45" x14ac:dyDescent="0.2">
      <c r="A332" s="155">
        <v>30.43</v>
      </c>
      <c r="B332" s="162" t="s">
        <v>480</v>
      </c>
      <c r="C332" s="157" t="s">
        <v>185</v>
      </c>
      <c r="D332" s="166">
        <v>4</v>
      </c>
      <c r="E332" s="159">
        <v>137000</v>
      </c>
      <c r="F332" s="159">
        <f t="shared" si="941"/>
        <v>548000</v>
      </c>
      <c r="G332" s="159">
        <v>135904</v>
      </c>
      <c r="H332" s="159">
        <f t="shared" si="942"/>
        <v>543616</v>
      </c>
      <c r="I332" s="160" t="str">
        <f t="shared" si="943"/>
        <v>OK</v>
      </c>
      <c r="J332" s="159">
        <v>134706</v>
      </c>
      <c r="K332" s="159">
        <f t="shared" si="944"/>
        <v>538824</v>
      </c>
      <c r="L332" s="160" t="str">
        <f t="shared" si="945"/>
        <v>OK</v>
      </c>
      <c r="M332" s="159">
        <v>137000</v>
      </c>
      <c r="N332" s="159">
        <f t="shared" si="946"/>
        <v>548000</v>
      </c>
      <c r="O332" s="160" t="str">
        <f t="shared" si="947"/>
        <v>OK</v>
      </c>
      <c r="P332" s="159">
        <v>135185</v>
      </c>
      <c r="Q332" s="159">
        <f t="shared" si="948"/>
        <v>540740</v>
      </c>
      <c r="R332" s="160" t="str">
        <f t="shared" si="949"/>
        <v>OK</v>
      </c>
      <c r="S332" s="159">
        <v>135452</v>
      </c>
      <c r="T332" s="159">
        <f t="shared" si="950"/>
        <v>541808</v>
      </c>
      <c r="U332" s="160" t="str">
        <f t="shared" si="951"/>
        <v>OK</v>
      </c>
      <c r="V332" s="159">
        <v>135849</v>
      </c>
      <c r="W332" s="159">
        <f t="shared" si="952"/>
        <v>543396</v>
      </c>
      <c r="X332" s="160" t="str">
        <f t="shared" si="953"/>
        <v>OK</v>
      </c>
      <c r="Y332" s="159">
        <v>137000</v>
      </c>
      <c r="Z332" s="159">
        <f t="shared" si="954"/>
        <v>548000</v>
      </c>
      <c r="AA332" s="160" t="str">
        <f t="shared" si="955"/>
        <v>OK</v>
      </c>
      <c r="AB332" s="159">
        <v>135618</v>
      </c>
      <c r="AC332" s="159">
        <f t="shared" si="956"/>
        <v>542472</v>
      </c>
      <c r="AD332" s="160" t="str">
        <f t="shared" si="957"/>
        <v>OK</v>
      </c>
      <c r="AE332" s="159">
        <v>132205</v>
      </c>
      <c r="AF332" s="159">
        <f t="shared" si="958"/>
        <v>528820</v>
      </c>
      <c r="AG332" s="160" t="str">
        <f t="shared" si="959"/>
        <v>OK</v>
      </c>
      <c r="AH332" s="159">
        <v>135479</v>
      </c>
      <c r="AI332" s="159">
        <f t="shared" si="960"/>
        <v>541916</v>
      </c>
      <c r="AJ332" s="160" t="str">
        <f t="shared" si="961"/>
        <v>OK</v>
      </c>
      <c r="AK332" s="159">
        <v>135767</v>
      </c>
      <c r="AL332" s="159">
        <f t="shared" si="962"/>
        <v>543068</v>
      </c>
      <c r="AM332" s="160" t="str">
        <f t="shared" si="963"/>
        <v>OK</v>
      </c>
      <c r="AN332" s="159">
        <v>135191</v>
      </c>
      <c r="AO332" s="159">
        <f t="shared" si="964"/>
        <v>540764</v>
      </c>
      <c r="AP332" s="160" t="str">
        <f t="shared" si="965"/>
        <v>OK</v>
      </c>
      <c r="AQ332" s="159">
        <v>135998</v>
      </c>
      <c r="AR332" s="159">
        <f t="shared" si="966"/>
        <v>543992</v>
      </c>
      <c r="AS332" s="160" t="str">
        <f t="shared" si="967"/>
        <v>OK</v>
      </c>
      <c r="AT332" s="159">
        <v>135945</v>
      </c>
      <c r="AU332" s="159">
        <f t="shared" si="968"/>
        <v>543780</v>
      </c>
      <c r="AV332" s="160" t="str">
        <f t="shared" si="969"/>
        <v>OK</v>
      </c>
      <c r="AW332" s="159">
        <v>134300</v>
      </c>
      <c r="AX332" s="159">
        <f t="shared" si="970"/>
        <v>537200</v>
      </c>
      <c r="AY332" s="160" t="str">
        <f t="shared" si="971"/>
        <v>OK</v>
      </c>
      <c r="AZ332" s="159">
        <v>137000</v>
      </c>
      <c r="BA332" s="159">
        <f t="shared" si="972"/>
        <v>548000</v>
      </c>
      <c r="BB332" s="160" t="str">
        <f t="shared" si="973"/>
        <v>OK</v>
      </c>
    </row>
    <row r="333" spans="1:54" ht="45" x14ac:dyDescent="0.2">
      <c r="A333" s="155">
        <v>30.44</v>
      </c>
      <c r="B333" s="162" t="s">
        <v>481</v>
      </c>
      <c r="C333" s="157" t="s">
        <v>185</v>
      </c>
      <c r="D333" s="166">
        <v>4</v>
      </c>
      <c r="E333" s="159">
        <v>137000</v>
      </c>
      <c r="F333" s="159">
        <f t="shared" si="941"/>
        <v>548000</v>
      </c>
      <c r="G333" s="159">
        <v>135904</v>
      </c>
      <c r="H333" s="159">
        <f t="shared" si="942"/>
        <v>543616</v>
      </c>
      <c r="I333" s="160" t="str">
        <f t="shared" si="943"/>
        <v>OK</v>
      </c>
      <c r="J333" s="159">
        <v>134706</v>
      </c>
      <c r="K333" s="159">
        <f t="shared" si="944"/>
        <v>538824</v>
      </c>
      <c r="L333" s="160" t="str">
        <f t="shared" si="945"/>
        <v>OK</v>
      </c>
      <c r="M333" s="159">
        <v>137000</v>
      </c>
      <c r="N333" s="159">
        <f t="shared" si="946"/>
        <v>548000</v>
      </c>
      <c r="O333" s="160" t="str">
        <f t="shared" si="947"/>
        <v>OK</v>
      </c>
      <c r="P333" s="159">
        <v>135185</v>
      </c>
      <c r="Q333" s="159">
        <f t="shared" si="948"/>
        <v>540740</v>
      </c>
      <c r="R333" s="160" t="str">
        <f t="shared" si="949"/>
        <v>OK</v>
      </c>
      <c r="S333" s="159">
        <v>135452</v>
      </c>
      <c r="T333" s="159">
        <f t="shared" si="950"/>
        <v>541808</v>
      </c>
      <c r="U333" s="160" t="str">
        <f t="shared" si="951"/>
        <v>OK</v>
      </c>
      <c r="V333" s="159">
        <v>135849</v>
      </c>
      <c r="W333" s="159">
        <f t="shared" si="952"/>
        <v>543396</v>
      </c>
      <c r="X333" s="160" t="str">
        <f t="shared" si="953"/>
        <v>OK</v>
      </c>
      <c r="Y333" s="159">
        <v>137000</v>
      </c>
      <c r="Z333" s="159">
        <f t="shared" si="954"/>
        <v>548000</v>
      </c>
      <c r="AA333" s="160" t="str">
        <f t="shared" si="955"/>
        <v>OK</v>
      </c>
      <c r="AB333" s="159">
        <v>135618</v>
      </c>
      <c r="AC333" s="159">
        <f t="shared" si="956"/>
        <v>542472</v>
      </c>
      <c r="AD333" s="160" t="str">
        <f t="shared" si="957"/>
        <v>OK</v>
      </c>
      <c r="AE333" s="159">
        <v>132205</v>
      </c>
      <c r="AF333" s="159">
        <f t="shared" si="958"/>
        <v>528820</v>
      </c>
      <c r="AG333" s="160" t="str">
        <f t="shared" si="959"/>
        <v>OK</v>
      </c>
      <c r="AH333" s="159">
        <v>135479</v>
      </c>
      <c r="AI333" s="159">
        <f t="shared" si="960"/>
        <v>541916</v>
      </c>
      <c r="AJ333" s="160" t="str">
        <f t="shared" si="961"/>
        <v>OK</v>
      </c>
      <c r="AK333" s="159">
        <v>135767</v>
      </c>
      <c r="AL333" s="159">
        <f t="shared" si="962"/>
        <v>543068</v>
      </c>
      <c r="AM333" s="160" t="str">
        <f t="shared" si="963"/>
        <v>OK</v>
      </c>
      <c r="AN333" s="159">
        <v>135191</v>
      </c>
      <c r="AO333" s="159">
        <f t="shared" si="964"/>
        <v>540764</v>
      </c>
      <c r="AP333" s="160" t="str">
        <f t="shared" si="965"/>
        <v>OK</v>
      </c>
      <c r="AQ333" s="159">
        <v>135998</v>
      </c>
      <c r="AR333" s="159">
        <f t="shared" si="966"/>
        <v>543992</v>
      </c>
      <c r="AS333" s="160" t="str">
        <f t="shared" si="967"/>
        <v>OK</v>
      </c>
      <c r="AT333" s="159">
        <v>135945</v>
      </c>
      <c r="AU333" s="159">
        <f t="shared" si="968"/>
        <v>543780</v>
      </c>
      <c r="AV333" s="160" t="str">
        <f t="shared" si="969"/>
        <v>OK</v>
      </c>
      <c r="AW333" s="159">
        <v>134300</v>
      </c>
      <c r="AX333" s="159">
        <f t="shared" si="970"/>
        <v>537200</v>
      </c>
      <c r="AY333" s="160" t="str">
        <f t="shared" si="971"/>
        <v>OK</v>
      </c>
      <c r="AZ333" s="159">
        <v>137000</v>
      </c>
      <c r="BA333" s="159">
        <f t="shared" si="972"/>
        <v>548000</v>
      </c>
      <c r="BB333" s="160" t="str">
        <f t="shared" si="973"/>
        <v>OK</v>
      </c>
    </row>
    <row r="334" spans="1:54" ht="45" x14ac:dyDescent="0.2">
      <c r="A334" s="155">
        <v>30.45</v>
      </c>
      <c r="B334" s="162" t="s">
        <v>482</v>
      </c>
      <c r="C334" s="157" t="s">
        <v>185</v>
      </c>
      <c r="D334" s="166">
        <v>1</v>
      </c>
      <c r="E334" s="159">
        <v>137000</v>
      </c>
      <c r="F334" s="159">
        <f t="shared" si="941"/>
        <v>137000</v>
      </c>
      <c r="G334" s="159">
        <v>135904</v>
      </c>
      <c r="H334" s="159">
        <f t="shared" si="942"/>
        <v>135904</v>
      </c>
      <c r="I334" s="160" t="str">
        <f t="shared" si="943"/>
        <v>OK</v>
      </c>
      <c r="J334" s="159">
        <v>134706</v>
      </c>
      <c r="K334" s="159">
        <f t="shared" si="944"/>
        <v>134706</v>
      </c>
      <c r="L334" s="160" t="str">
        <f t="shared" si="945"/>
        <v>OK</v>
      </c>
      <c r="M334" s="159">
        <v>137000</v>
      </c>
      <c r="N334" s="159">
        <f t="shared" si="946"/>
        <v>137000</v>
      </c>
      <c r="O334" s="160" t="str">
        <f t="shared" si="947"/>
        <v>OK</v>
      </c>
      <c r="P334" s="159">
        <v>135185</v>
      </c>
      <c r="Q334" s="159">
        <f t="shared" si="948"/>
        <v>135185</v>
      </c>
      <c r="R334" s="160" t="str">
        <f t="shared" si="949"/>
        <v>OK</v>
      </c>
      <c r="S334" s="159">
        <v>135452</v>
      </c>
      <c r="T334" s="159">
        <f t="shared" si="950"/>
        <v>135452</v>
      </c>
      <c r="U334" s="160" t="str">
        <f t="shared" si="951"/>
        <v>OK</v>
      </c>
      <c r="V334" s="159">
        <v>135849</v>
      </c>
      <c r="W334" s="159">
        <f t="shared" si="952"/>
        <v>135849</v>
      </c>
      <c r="X334" s="160" t="str">
        <f t="shared" si="953"/>
        <v>OK</v>
      </c>
      <c r="Y334" s="159">
        <v>137000</v>
      </c>
      <c r="Z334" s="159">
        <f t="shared" si="954"/>
        <v>137000</v>
      </c>
      <c r="AA334" s="160" t="str">
        <f t="shared" si="955"/>
        <v>OK</v>
      </c>
      <c r="AB334" s="159">
        <v>135618</v>
      </c>
      <c r="AC334" s="159">
        <f t="shared" si="956"/>
        <v>135618</v>
      </c>
      <c r="AD334" s="160" t="str">
        <f t="shared" si="957"/>
        <v>OK</v>
      </c>
      <c r="AE334" s="159">
        <v>132205</v>
      </c>
      <c r="AF334" s="159">
        <f t="shared" si="958"/>
        <v>132205</v>
      </c>
      <c r="AG334" s="160" t="str">
        <f t="shared" si="959"/>
        <v>OK</v>
      </c>
      <c r="AH334" s="159">
        <v>135479</v>
      </c>
      <c r="AI334" s="159">
        <f t="shared" si="960"/>
        <v>135479</v>
      </c>
      <c r="AJ334" s="160" t="str">
        <f t="shared" si="961"/>
        <v>OK</v>
      </c>
      <c r="AK334" s="159">
        <v>135767</v>
      </c>
      <c r="AL334" s="159">
        <f t="shared" si="962"/>
        <v>135767</v>
      </c>
      <c r="AM334" s="160" t="str">
        <f t="shared" si="963"/>
        <v>OK</v>
      </c>
      <c r="AN334" s="159">
        <v>135191</v>
      </c>
      <c r="AO334" s="159">
        <f t="shared" si="964"/>
        <v>135191</v>
      </c>
      <c r="AP334" s="160" t="str">
        <f t="shared" si="965"/>
        <v>OK</v>
      </c>
      <c r="AQ334" s="159">
        <v>135998</v>
      </c>
      <c r="AR334" s="159">
        <f t="shared" si="966"/>
        <v>135998</v>
      </c>
      <c r="AS334" s="160" t="str">
        <f t="shared" si="967"/>
        <v>OK</v>
      </c>
      <c r="AT334" s="159">
        <v>135945</v>
      </c>
      <c r="AU334" s="159">
        <f t="shared" si="968"/>
        <v>135945</v>
      </c>
      <c r="AV334" s="160" t="str">
        <f t="shared" si="969"/>
        <v>OK</v>
      </c>
      <c r="AW334" s="159">
        <v>134300</v>
      </c>
      <c r="AX334" s="159">
        <f t="shared" si="970"/>
        <v>134300</v>
      </c>
      <c r="AY334" s="160" t="str">
        <f t="shared" si="971"/>
        <v>OK</v>
      </c>
      <c r="AZ334" s="159">
        <v>137000</v>
      </c>
      <c r="BA334" s="159">
        <f t="shared" si="972"/>
        <v>137000</v>
      </c>
      <c r="BB334" s="160" t="str">
        <f t="shared" si="973"/>
        <v>OK</v>
      </c>
    </row>
    <row r="335" spans="1:54" ht="45" x14ac:dyDescent="0.2">
      <c r="A335" s="155">
        <v>30.46</v>
      </c>
      <c r="B335" s="162" t="s">
        <v>483</v>
      </c>
      <c r="C335" s="157" t="s">
        <v>185</v>
      </c>
      <c r="D335" s="166">
        <v>8</v>
      </c>
      <c r="E335" s="159">
        <v>137000</v>
      </c>
      <c r="F335" s="159">
        <f t="shared" si="941"/>
        <v>1096000</v>
      </c>
      <c r="G335" s="159">
        <v>135904</v>
      </c>
      <c r="H335" s="159">
        <f t="shared" si="942"/>
        <v>1087232</v>
      </c>
      <c r="I335" s="160" t="str">
        <f t="shared" si="943"/>
        <v>OK</v>
      </c>
      <c r="J335" s="159">
        <v>134706</v>
      </c>
      <c r="K335" s="159">
        <f t="shared" si="944"/>
        <v>1077648</v>
      </c>
      <c r="L335" s="160" t="str">
        <f t="shared" si="945"/>
        <v>OK</v>
      </c>
      <c r="M335" s="159">
        <v>137000</v>
      </c>
      <c r="N335" s="159">
        <f t="shared" si="946"/>
        <v>1096000</v>
      </c>
      <c r="O335" s="160" t="str">
        <f t="shared" si="947"/>
        <v>OK</v>
      </c>
      <c r="P335" s="159">
        <v>135185</v>
      </c>
      <c r="Q335" s="159">
        <f t="shared" si="948"/>
        <v>1081480</v>
      </c>
      <c r="R335" s="160" t="str">
        <f t="shared" si="949"/>
        <v>OK</v>
      </c>
      <c r="S335" s="159">
        <v>135452</v>
      </c>
      <c r="T335" s="159">
        <f t="shared" si="950"/>
        <v>1083616</v>
      </c>
      <c r="U335" s="160" t="str">
        <f t="shared" si="951"/>
        <v>OK</v>
      </c>
      <c r="V335" s="159">
        <v>135849</v>
      </c>
      <c r="W335" s="159">
        <f t="shared" si="952"/>
        <v>1086792</v>
      </c>
      <c r="X335" s="160" t="str">
        <f t="shared" si="953"/>
        <v>OK</v>
      </c>
      <c r="Y335" s="159">
        <v>137000</v>
      </c>
      <c r="Z335" s="159">
        <f t="shared" si="954"/>
        <v>1096000</v>
      </c>
      <c r="AA335" s="160" t="str">
        <f t="shared" si="955"/>
        <v>OK</v>
      </c>
      <c r="AB335" s="159">
        <v>135618</v>
      </c>
      <c r="AC335" s="159">
        <f t="shared" si="956"/>
        <v>1084944</v>
      </c>
      <c r="AD335" s="160" t="str">
        <f t="shared" si="957"/>
        <v>OK</v>
      </c>
      <c r="AE335" s="159">
        <v>132205</v>
      </c>
      <c r="AF335" s="159">
        <f t="shared" si="958"/>
        <v>1057640</v>
      </c>
      <c r="AG335" s="160" t="str">
        <f t="shared" si="959"/>
        <v>OK</v>
      </c>
      <c r="AH335" s="159">
        <v>135479</v>
      </c>
      <c r="AI335" s="159">
        <f t="shared" si="960"/>
        <v>1083832</v>
      </c>
      <c r="AJ335" s="160" t="str">
        <f t="shared" si="961"/>
        <v>OK</v>
      </c>
      <c r="AK335" s="159">
        <v>135767</v>
      </c>
      <c r="AL335" s="159">
        <f t="shared" si="962"/>
        <v>1086136</v>
      </c>
      <c r="AM335" s="160" t="str">
        <f t="shared" si="963"/>
        <v>OK</v>
      </c>
      <c r="AN335" s="159">
        <v>135191</v>
      </c>
      <c r="AO335" s="159">
        <f t="shared" si="964"/>
        <v>1081528</v>
      </c>
      <c r="AP335" s="160" t="str">
        <f t="shared" si="965"/>
        <v>OK</v>
      </c>
      <c r="AQ335" s="159">
        <v>135998</v>
      </c>
      <c r="AR335" s="159">
        <f t="shared" si="966"/>
        <v>1087984</v>
      </c>
      <c r="AS335" s="160" t="str">
        <f t="shared" si="967"/>
        <v>OK</v>
      </c>
      <c r="AT335" s="159">
        <v>135945</v>
      </c>
      <c r="AU335" s="159">
        <f t="shared" si="968"/>
        <v>1087560</v>
      </c>
      <c r="AV335" s="160" t="str">
        <f t="shared" si="969"/>
        <v>OK</v>
      </c>
      <c r="AW335" s="159">
        <v>134300</v>
      </c>
      <c r="AX335" s="159">
        <f t="shared" si="970"/>
        <v>1074400</v>
      </c>
      <c r="AY335" s="160" t="str">
        <f t="shared" si="971"/>
        <v>OK</v>
      </c>
      <c r="AZ335" s="159">
        <v>137000</v>
      </c>
      <c r="BA335" s="159">
        <f t="shared" si="972"/>
        <v>1096000</v>
      </c>
      <c r="BB335" s="160" t="str">
        <f t="shared" si="973"/>
        <v>OK</v>
      </c>
    </row>
    <row r="336" spans="1:54" ht="75" x14ac:dyDescent="0.2">
      <c r="A336" s="155">
        <v>30.47</v>
      </c>
      <c r="B336" s="162" t="s">
        <v>484</v>
      </c>
      <c r="C336" s="157" t="s">
        <v>170</v>
      </c>
      <c r="D336" s="166">
        <v>20</v>
      </c>
      <c r="E336" s="159">
        <v>148333.33333333334</v>
      </c>
      <c r="F336" s="159">
        <f t="shared" si="941"/>
        <v>2966667</v>
      </c>
      <c r="G336" s="159">
        <v>147147</v>
      </c>
      <c r="H336" s="159">
        <f t="shared" si="942"/>
        <v>2942940</v>
      </c>
      <c r="I336" s="160" t="str">
        <f t="shared" si="943"/>
        <v>OK</v>
      </c>
      <c r="J336" s="159">
        <v>145849</v>
      </c>
      <c r="K336" s="159">
        <f t="shared" si="944"/>
        <v>2916980</v>
      </c>
      <c r="L336" s="160" t="str">
        <f t="shared" si="945"/>
        <v>OK</v>
      </c>
      <c r="M336" s="159">
        <v>148333</v>
      </c>
      <c r="N336" s="159">
        <f t="shared" si="946"/>
        <v>2966660</v>
      </c>
      <c r="O336" s="160" t="str">
        <f t="shared" si="947"/>
        <v>OK</v>
      </c>
      <c r="P336" s="159">
        <v>146368</v>
      </c>
      <c r="Q336" s="159">
        <f t="shared" si="948"/>
        <v>2927360</v>
      </c>
      <c r="R336" s="160" t="str">
        <f t="shared" si="949"/>
        <v>OK</v>
      </c>
      <c r="S336" s="159">
        <v>146657</v>
      </c>
      <c r="T336" s="159">
        <f t="shared" si="950"/>
        <v>2933140</v>
      </c>
      <c r="U336" s="160" t="str">
        <f t="shared" si="951"/>
        <v>OK</v>
      </c>
      <c r="V336" s="159">
        <v>147087</v>
      </c>
      <c r="W336" s="159">
        <f t="shared" si="952"/>
        <v>2941740</v>
      </c>
      <c r="X336" s="160" t="str">
        <f t="shared" si="953"/>
        <v>OK</v>
      </c>
      <c r="Y336" s="159">
        <v>148333.33333333334</v>
      </c>
      <c r="Z336" s="159">
        <f t="shared" si="954"/>
        <v>2966667</v>
      </c>
      <c r="AA336" s="160" t="str">
        <f t="shared" si="955"/>
        <v>OK</v>
      </c>
      <c r="AB336" s="159">
        <v>146837</v>
      </c>
      <c r="AC336" s="159">
        <f t="shared" si="956"/>
        <v>2936740</v>
      </c>
      <c r="AD336" s="160" t="str">
        <f t="shared" si="957"/>
        <v>OK</v>
      </c>
      <c r="AE336" s="159">
        <v>143142</v>
      </c>
      <c r="AF336" s="159">
        <f t="shared" si="958"/>
        <v>2862840</v>
      </c>
      <c r="AG336" s="160" t="str">
        <f t="shared" si="959"/>
        <v>OK</v>
      </c>
      <c r="AH336" s="159">
        <v>146687</v>
      </c>
      <c r="AI336" s="159">
        <f t="shared" si="960"/>
        <v>2933740</v>
      </c>
      <c r="AJ336" s="160" t="str">
        <f t="shared" si="961"/>
        <v>OK</v>
      </c>
      <c r="AK336" s="159">
        <v>146998</v>
      </c>
      <c r="AL336" s="159">
        <f t="shared" si="962"/>
        <v>2939960</v>
      </c>
      <c r="AM336" s="160" t="str">
        <f t="shared" si="963"/>
        <v>OK</v>
      </c>
      <c r="AN336" s="159">
        <v>146374</v>
      </c>
      <c r="AO336" s="159">
        <f t="shared" si="964"/>
        <v>2927480</v>
      </c>
      <c r="AP336" s="160" t="str">
        <f t="shared" si="965"/>
        <v>OK</v>
      </c>
      <c r="AQ336" s="159">
        <v>147249</v>
      </c>
      <c r="AR336" s="159">
        <f t="shared" si="966"/>
        <v>2944980</v>
      </c>
      <c r="AS336" s="160" t="str">
        <f t="shared" si="967"/>
        <v>OK</v>
      </c>
      <c r="AT336" s="159">
        <v>147191</v>
      </c>
      <c r="AU336" s="159">
        <f t="shared" si="968"/>
        <v>2943820</v>
      </c>
      <c r="AV336" s="160" t="str">
        <f t="shared" si="969"/>
        <v>OK</v>
      </c>
      <c r="AW336" s="159">
        <v>145400</v>
      </c>
      <c r="AX336" s="159">
        <f t="shared" si="970"/>
        <v>2908000</v>
      </c>
      <c r="AY336" s="160" t="str">
        <f t="shared" si="971"/>
        <v>OK</v>
      </c>
      <c r="AZ336" s="159">
        <v>148333.33333333334</v>
      </c>
      <c r="BA336" s="159">
        <f t="shared" si="972"/>
        <v>2966667</v>
      </c>
      <c r="BB336" s="160" t="str">
        <f t="shared" si="973"/>
        <v>OK</v>
      </c>
    </row>
    <row r="337" spans="1:54" ht="45" x14ac:dyDescent="0.2">
      <c r="A337" s="155">
        <v>30.48</v>
      </c>
      <c r="B337" s="162" t="s">
        <v>485</v>
      </c>
      <c r="C337" s="157" t="s">
        <v>185</v>
      </c>
      <c r="D337" s="166">
        <v>34</v>
      </c>
      <c r="E337" s="159">
        <v>189000</v>
      </c>
      <c r="F337" s="159">
        <f t="shared" si="941"/>
        <v>6426000</v>
      </c>
      <c r="G337" s="159">
        <v>187488</v>
      </c>
      <c r="H337" s="159">
        <f t="shared" si="942"/>
        <v>6374592</v>
      </c>
      <c r="I337" s="160" t="str">
        <f t="shared" si="943"/>
        <v>OK</v>
      </c>
      <c r="J337" s="159">
        <v>185835</v>
      </c>
      <c r="K337" s="159">
        <f t="shared" si="944"/>
        <v>6318390</v>
      </c>
      <c r="L337" s="160" t="str">
        <f t="shared" si="945"/>
        <v>OK</v>
      </c>
      <c r="M337" s="159">
        <v>189000</v>
      </c>
      <c r="N337" s="159">
        <f t="shared" si="946"/>
        <v>6426000</v>
      </c>
      <c r="O337" s="160" t="str">
        <f t="shared" si="947"/>
        <v>OK</v>
      </c>
      <c r="P337" s="159">
        <v>186496</v>
      </c>
      <c r="Q337" s="159">
        <f t="shared" si="948"/>
        <v>6340864</v>
      </c>
      <c r="R337" s="160" t="str">
        <f t="shared" si="949"/>
        <v>OK</v>
      </c>
      <c r="S337" s="159">
        <v>186864</v>
      </c>
      <c r="T337" s="159">
        <f t="shared" si="950"/>
        <v>6353376</v>
      </c>
      <c r="U337" s="160" t="str">
        <f t="shared" si="951"/>
        <v>OK</v>
      </c>
      <c r="V337" s="159">
        <v>187412</v>
      </c>
      <c r="W337" s="159">
        <f t="shared" si="952"/>
        <v>6372008</v>
      </c>
      <c r="X337" s="160" t="str">
        <f t="shared" si="953"/>
        <v>OK</v>
      </c>
      <c r="Y337" s="159">
        <v>189000</v>
      </c>
      <c r="Z337" s="159">
        <f t="shared" si="954"/>
        <v>6426000</v>
      </c>
      <c r="AA337" s="160" t="str">
        <f t="shared" si="955"/>
        <v>OK</v>
      </c>
      <c r="AB337" s="159">
        <v>187094</v>
      </c>
      <c r="AC337" s="159">
        <f t="shared" si="956"/>
        <v>6361196</v>
      </c>
      <c r="AD337" s="160" t="str">
        <f t="shared" si="957"/>
        <v>OK</v>
      </c>
      <c r="AE337" s="159">
        <v>182385</v>
      </c>
      <c r="AF337" s="159">
        <f t="shared" si="958"/>
        <v>6201090</v>
      </c>
      <c r="AG337" s="160" t="str">
        <f t="shared" si="959"/>
        <v>OK</v>
      </c>
      <c r="AH337" s="159">
        <v>186902</v>
      </c>
      <c r="AI337" s="159">
        <f t="shared" si="960"/>
        <v>6354668</v>
      </c>
      <c r="AJ337" s="160" t="str">
        <f t="shared" si="961"/>
        <v>OK</v>
      </c>
      <c r="AK337" s="159">
        <v>187299</v>
      </c>
      <c r="AL337" s="159">
        <f t="shared" si="962"/>
        <v>6368166</v>
      </c>
      <c r="AM337" s="160" t="str">
        <f t="shared" si="963"/>
        <v>OK</v>
      </c>
      <c r="AN337" s="159">
        <v>186504</v>
      </c>
      <c r="AO337" s="159">
        <f t="shared" si="964"/>
        <v>6341136</v>
      </c>
      <c r="AP337" s="160" t="str">
        <f t="shared" si="965"/>
        <v>OK</v>
      </c>
      <c r="AQ337" s="159">
        <v>187618</v>
      </c>
      <c r="AR337" s="159">
        <f t="shared" si="966"/>
        <v>6379012</v>
      </c>
      <c r="AS337" s="160" t="str">
        <f t="shared" si="967"/>
        <v>OK</v>
      </c>
      <c r="AT337" s="159">
        <v>187545</v>
      </c>
      <c r="AU337" s="159">
        <f t="shared" si="968"/>
        <v>6376530</v>
      </c>
      <c r="AV337" s="160" t="str">
        <f t="shared" si="969"/>
        <v>OK</v>
      </c>
      <c r="AW337" s="159">
        <v>185250</v>
      </c>
      <c r="AX337" s="159">
        <f t="shared" si="970"/>
        <v>6298500</v>
      </c>
      <c r="AY337" s="160" t="str">
        <f t="shared" si="971"/>
        <v>OK</v>
      </c>
      <c r="AZ337" s="159">
        <v>189000</v>
      </c>
      <c r="BA337" s="159">
        <f t="shared" si="972"/>
        <v>6426000</v>
      </c>
      <c r="BB337" s="160" t="str">
        <f t="shared" si="973"/>
        <v>OK</v>
      </c>
    </row>
    <row r="338" spans="1:54" ht="75" x14ac:dyDescent="0.2">
      <c r="A338" s="155">
        <v>30.49</v>
      </c>
      <c r="B338" s="162" t="s">
        <v>486</v>
      </c>
      <c r="C338" s="157" t="s">
        <v>185</v>
      </c>
      <c r="D338" s="166">
        <v>5</v>
      </c>
      <c r="E338" s="159">
        <v>139666.66666666669</v>
      </c>
      <c r="F338" s="159">
        <f t="shared" si="941"/>
        <v>698333</v>
      </c>
      <c r="G338" s="159">
        <v>138549</v>
      </c>
      <c r="H338" s="159">
        <f t="shared" si="942"/>
        <v>692745</v>
      </c>
      <c r="I338" s="160" t="str">
        <f t="shared" si="943"/>
        <v>OK</v>
      </c>
      <c r="J338" s="159">
        <v>137328</v>
      </c>
      <c r="K338" s="159">
        <f t="shared" si="944"/>
        <v>686640</v>
      </c>
      <c r="L338" s="160" t="str">
        <f t="shared" si="945"/>
        <v>OK</v>
      </c>
      <c r="M338" s="159">
        <v>139653</v>
      </c>
      <c r="N338" s="159">
        <f t="shared" si="946"/>
        <v>698265</v>
      </c>
      <c r="O338" s="160" t="str">
        <f t="shared" si="947"/>
        <v>OK</v>
      </c>
      <c r="P338" s="159">
        <v>137816</v>
      </c>
      <c r="Q338" s="159">
        <f t="shared" si="948"/>
        <v>689080</v>
      </c>
      <c r="R338" s="160" t="str">
        <f t="shared" si="949"/>
        <v>OK</v>
      </c>
      <c r="S338" s="159">
        <v>138089</v>
      </c>
      <c r="T338" s="159">
        <f t="shared" si="950"/>
        <v>690445</v>
      </c>
      <c r="U338" s="160" t="str">
        <f t="shared" si="951"/>
        <v>OK</v>
      </c>
      <c r="V338" s="159">
        <v>138493</v>
      </c>
      <c r="W338" s="159">
        <f t="shared" si="952"/>
        <v>692465</v>
      </c>
      <c r="X338" s="160" t="str">
        <f t="shared" si="953"/>
        <v>OK</v>
      </c>
      <c r="Y338" s="159">
        <v>139666.66666666669</v>
      </c>
      <c r="Z338" s="159">
        <f t="shared" si="954"/>
        <v>698333</v>
      </c>
      <c r="AA338" s="160" t="str">
        <f t="shared" si="955"/>
        <v>OK</v>
      </c>
      <c r="AB338" s="159">
        <v>138258</v>
      </c>
      <c r="AC338" s="159">
        <f t="shared" si="956"/>
        <v>691290</v>
      </c>
      <c r="AD338" s="160" t="str">
        <f t="shared" si="957"/>
        <v>OK</v>
      </c>
      <c r="AE338" s="159">
        <v>134778</v>
      </c>
      <c r="AF338" s="159">
        <f t="shared" si="958"/>
        <v>673890</v>
      </c>
      <c r="AG338" s="160" t="str">
        <f t="shared" si="959"/>
        <v>OK</v>
      </c>
      <c r="AH338" s="159">
        <v>138116</v>
      </c>
      <c r="AI338" s="159">
        <f t="shared" si="960"/>
        <v>690580</v>
      </c>
      <c r="AJ338" s="160" t="str">
        <f t="shared" si="961"/>
        <v>OK</v>
      </c>
      <c r="AK338" s="159">
        <v>138410</v>
      </c>
      <c r="AL338" s="159">
        <f t="shared" si="962"/>
        <v>692050</v>
      </c>
      <c r="AM338" s="160" t="str">
        <f t="shared" si="963"/>
        <v>OK</v>
      </c>
      <c r="AN338" s="159">
        <v>137822</v>
      </c>
      <c r="AO338" s="159">
        <f t="shared" si="964"/>
        <v>689110</v>
      </c>
      <c r="AP338" s="160" t="str">
        <f t="shared" si="965"/>
        <v>OK</v>
      </c>
      <c r="AQ338" s="159">
        <v>138645</v>
      </c>
      <c r="AR338" s="159">
        <f t="shared" si="966"/>
        <v>693225</v>
      </c>
      <c r="AS338" s="160" t="str">
        <f t="shared" si="967"/>
        <v>OK</v>
      </c>
      <c r="AT338" s="159">
        <v>138591</v>
      </c>
      <c r="AU338" s="159">
        <f t="shared" si="968"/>
        <v>692955</v>
      </c>
      <c r="AV338" s="160" t="str">
        <f t="shared" si="969"/>
        <v>OK</v>
      </c>
      <c r="AW338" s="159">
        <v>137000</v>
      </c>
      <c r="AX338" s="159">
        <f t="shared" si="970"/>
        <v>685000</v>
      </c>
      <c r="AY338" s="160" t="str">
        <f t="shared" si="971"/>
        <v>OK</v>
      </c>
      <c r="AZ338" s="159">
        <v>139666.66666666669</v>
      </c>
      <c r="BA338" s="159">
        <f t="shared" si="972"/>
        <v>698333</v>
      </c>
      <c r="BB338" s="160" t="str">
        <f t="shared" si="973"/>
        <v>OK</v>
      </c>
    </row>
    <row r="339" spans="1:54" ht="45" x14ac:dyDescent="0.2">
      <c r="A339" s="175" t="s">
        <v>487</v>
      </c>
      <c r="B339" s="162" t="s">
        <v>488</v>
      </c>
      <c r="C339" s="157" t="s">
        <v>185</v>
      </c>
      <c r="D339" s="166">
        <v>6</v>
      </c>
      <c r="E339" s="159">
        <v>224000</v>
      </c>
      <c r="F339" s="159">
        <f t="shared" si="941"/>
        <v>1344000</v>
      </c>
      <c r="G339" s="159">
        <v>222208</v>
      </c>
      <c r="H339" s="159">
        <f t="shared" si="942"/>
        <v>1333248</v>
      </c>
      <c r="I339" s="160" t="str">
        <f t="shared" si="943"/>
        <v>OK</v>
      </c>
      <c r="J339" s="159">
        <v>220249</v>
      </c>
      <c r="K339" s="159">
        <f t="shared" si="944"/>
        <v>1321494</v>
      </c>
      <c r="L339" s="160" t="str">
        <f t="shared" si="945"/>
        <v>OK</v>
      </c>
      <c r="M339" s="159">
        <v>224000</v>
      </c>
      <c r="N339" s="159">
        <f t="shared" si="946"/>
        <v>1344000</v>
      </c>
      <c r="O339" s="160" t="str">
        <f t="shared" si="947"/>
        <v>OK</v>
      </c>
      <c r="P339" s="159">
        <v>221032</v>
      </c>
      <c r="Q339" s="159">
        <f t="shared" si="948"/>
        <v>1326192</v>
      </c>
      <c r="R339" s="160" t="str">
        <f t="shared" si="949"/>
        <v>OK</v>
      </c>
      <c r="S339" s="159">
        <v>221469</v>
      </c>
      <c r="T339" s="159">
        <f t="shared" si="950"/>
        <v>1328814</v>
      </c>
      <c r="U339" s="160" t="str">
        <f t="shared" si="951"/>
        <v>OK</v>
      </c>
      <c r="V339" s="159">
        <v>222118</v>
      </c>
      <c r="W339" s="159">
        <f t="shared" si="952"/>
        <v>1332708</v>
      </c>
      <c r="X339" s="160" t="str">
        <f t="shared" si="953"/>
        <v>OK</v>
      </c>
      <c r="Y339" s="159">
        <v>224000</v>
      </c>
      <c r="Z339" s="159">
        <f t="shared" si="954"/>
        <v>1344000</v>
      </c>
      <c r="AA339" s="160" t="str">
        <f t="shared" si="955"/>
        <v>OK</v>
      </c>
      <c r="AB339" s="159">
        <v>221741</v>
      </c>
      <c r="AC339" s="159">
        <f t="shared" si="956"/>
        <v>1330446</v>
      </c>
      <c r="AD339" s="160" t="str">
        <f t="shared" si="957"/>
        <v>OK</v>
      </c>
      <c r="AE339" s="159">
        <v>216160</v>
      </c>
      <c r="AF339" s="159">
        <f t="shared" si="958"/>
        <v>1296960</v>
      </c>
      <c r="AG339" s="160" t="str">
        <f t="shared" si="959"/>
        <v>OK</v>
      </c>
      <c r="AH339" s="159">
        <v>221514</v>
      </c>
      <c r="AI339" s="159">
        <f t="shared" si="960"/>
        <v>1329084</v>
      </c>
      <c r="AJ339" s="160" t="str">
        <f t="shared" si="961"/>
        <v>OK</v>
      </c>
      <c r="AK339" s="159">
        <v>221984</v>
      </c>
      <c r="AL339" s="159">
        <f t="shared" si="962"/>
        <v>1331904</v>
      </c>
      <c r="AM339" s="160" t="str">
        <f t="shared" si="963"/>
        <v>OK</v>
      </c>
      <c r="AN339" s="159">
        <v>221042</v>
      </c>
      <c r="AO339" s="159">
        <f t="shared" si="964"/>
        <v>1326252</v>
      </c>
      <c r="AP339" s="160" t="str">
        <f t="shared" si="965"/>
        <v>OK</v>
      </c>
      <c r="AQ339" s="159">
        <v>222362</v>
      </c>
      <c r="AR339" s="159">
        <f t="shared" si="966"/>
        <v>1334172</v>
      </c>
      <c r="AS339" s="160" t="str">
        <f t="shared" si="967"/>
        <v>OK</v>
      </c>
      <c r="AT339" s="159">
        <v>222275</v>
      </c>
      <c r="AU339" s="159">
        <f t="shared" si="968"/>
        <v>1333650</v>
      </c>
      <c r="AV339" s="160" t="str">
        <f t="shared" si="969"/>
        <v>OK</v>
      </c>
      <c r="AW339" s="159">
        <v>220000</v>
      </c>
      <c r="AX339" s="159">
        <f t="shared" si="970"/>
        <v>1320000</v>
      </c>
      <c r="AY339" s="160" t="str">
        <f t="shared" si="971"/>
        <v>OK</v>
      </c>
      <c r="AZ339" s="159">
        <v>224000</v>
      </c>
      <c r="BA339" s="159">
        <f t="shared" si="972"/>
        <v>1344000</v>
      </c>
      <c r="BB339" s="160" t="str">
        <f t="shared" si="973"/>
        <v>OK</v>
      </c>
    </row>
    <row r="340" spans="1:54" x14ac:dyDescent="0.2">
      <c r="A340" s="155"/>
      <c r="B340" s="164" t="s">
        <v>176</v>
      </c>
      <c r="C340" s="157"/>
      <c r="D340" s="165"/>
      <c r="E340" s="165"/>
      <c r="F340" s="167">
        <f>SUM(F290:F339)</f>
        <v>48488000</v>
      </c>
      <c r="G340" s="165"/>
      <c r="H340" s="167">
        <f>SUM(H290:H339)</f>
        <v>48100101</v>
      </c>
      <c r="I340" s="165"/>
      <c r="J340" s="165"/>
      <c r="K340" s="167">
        <f>SUM(K290:K339)</f>
        <v>47675955</v>
      </c>
      <c r="L340" s="165"/>
      <c r="M340" s="165"/>
      <c r="N340" s="167">
        <f>SUM(N290:N339)</f>
        <v>48487925</v>
      </c>
      <c r="O340" s="165"/>
      <c r="P340" s="165">
        <v>0</v>
      </c>
      <c r="Q340" s="167">
        <f>SUM(Q290:Q339)</f>
        <v>47845586</v>
      </c>
      <c r="R340" s="165"/>
      <c r="S340" s="165">
        <v>0</v>
      </c>
      <c r="T340" s="167">
        <f>SUM(T290:T339)</f>
        <v>47940220</v>
      </c>
      <c r="U340" s="165"/>
      <c r="V340" s="165"/>
      <c r="W340" s="167">
        <f>SUM(W290:W339)</f>
        <v>48080560</v>
      </c>
      <c r="X340" s="165"/>
      <c r="Y340" s="165"/>
      <c r="Z340" s="167">
        <f>SUM(Z290:Z339)</f>
        <v>48488000</v>
      </c>
      <c r="AA340" s="165"/>
      <c r="AB340" s="165"/>
      <c r="AC340" s="167">
        <f>SUM(AC290:AC339)</f>
        <v>47999036</v>
      </c>
      <c r="AD340" s="165"/>
      <c r="AE340" s="165"/>
      <c r="AF340" s="167">
        <f>SUM(AF290:AF339)</f>
        <v>46791102</v>
      </c>
      <c r="AG340" s="165"/>
      <c r="AH340" s="165"/>
      <c r="AI340" s="167">
        <f>SUM(AI290:AI339)</f>
        <v>47949834</v>
      </c>
      <c r="AJ340" s="165"/>
      <c r="AK340" s="165">
        <v>0</v>
      </c>
      <c r="AL340" s="167">
        <f>SUM(AL290:AL339)</f>
        <v>48051780</v>
      </c>
      <c r="AM340" s="165"/>
      <c r="AN340" s="165"/>
      <c r="AO340" s="167">
        <f>SUM(AO290:AO339)</f>
        <v>47847654</v>
      </c>
      <c r="AP340" s="165"/>
      <c r="AQ340" s="165">
        <v>0</v>
      </c>
      <c r="AR340" s="167">
        <f>SUM(AR290:AR339)</f>
        <v>48133356</v>
      </c>
      <c r="AS340" s="165"/>
      <c r="AT340" s="165"/>
      <c r="AU340" s="167">
        <f>SUM(AU290:AU339)</f>
        <v>48114675</v>
      </c>
      <c r="AV340" s="165"/>
      <c r="AW340" s="165"/>
      <c r="AX340" s="167">
        <f>SUM(AX290:AX339)</f>
        <v>47534750</v>
      </c>
      <c r="AY340" s="165"/>
      <c r="AZ340" s="165"/>
      <c r="BA340" s="167">
        <f>SUM(BA290:BA339)</f>
        <v>48488000</v>
      </c>
      <c r="BB340" s="165"/>
    </row>
    <row r="341" spans="1:54" x14ac:dyDescent="0.2">
      <c r="A341" s="169">
        <v>31</v>
      </c>
      <c r="B341" s="170" t="s">
        <v>489</v>
      </c>
      <c r="C341" s="171"/>
      <c r="D341" s="172"/>
      <c r="E341" s="172"/>
      <c r="F341" s="172"/>
      <c r="G341" s="172"/>
      <c r="H341" s="172"/>
      <c r="I341" s="172"/>
      <c r="J341" s="172"/>
      <c r="K341" s="172"/>
      <c r="L341" s="172"/>
      <c r="M341" s="172"/>
      <c r="N341" s="172"/>
      <c r="O341" s="172"/>
      <c r="P341" s="172">
        <v>0</v>
      </c>
      <c r="Q341" s="172"/>
      <c r="R341" s="172"/>
      <c r="S341" s="172">
        <v>0</v>
      </c>
      <c r="T341" s="172"/>
      <c r="U341" s="172"/>
      <c r="V341" s="172"/>
      <c r="W341" s="172"/>
      <c r="X341" s="172"/>
      <c r="Y341" s="172"/>
      <c r="Z341" s="172"/>
      <c r="AA341" s="172"/>
      <c r="AB341" s="172"/>
      <c r="AC341" s="172"/>
      <c r="AD341" s="172"/>
      <c r="AE341" s="172"/>
      <c r="AF341" s="172"/>
      <c r="AG341" s="172"/>
      <c r="AH341" s="172"/>
      <c r="AI341" s="172"/>
      <c r="AJ341" s="172"/>
      <c r="AK341" s="172">
        <v>0</v>
      </c>
      <c r="AL341" s="172"/>
      <c r="AM341" s="172"/>
      <c r="AN341" s="172"/>
      <c r="AO341" s="172"/>
      <c r="AP341" s="172"/>
      <c r="AQ341" s="172">
        <v>0</v>
      </c>
      <c r="AR341" s="172"/>
      <c r="AS341" s="172"/>
      <c r="AT341" s="172"/>
      <c r="AU341" s="172"/>
      <c r="AV341" s="172"/>
      <c r="AW341" s="172"/>
      <c r="AX341" s="172"/>
      <c r="AY341" s="172"/>
      <c r="AZ341" s="172"/>
      <c r="BA341" s="172"/>
      <c r="BB341" s="172"/>
    </row>
    <row r="342" spans="1:54" ht="120" x14ac:dyDescent="0.2">
      <c r="A342" s="155">
        <v>31.01</v>
      </c>
      <c r="B342" s="162" t="s">
        <v>490</v>
      </c>
      <c r="C342" s="157" t="s">
        <v>185</v>
      </c>
      <c r="D342" s="166">
        <v>122</v>
      </c>
      <c r="E342" s="159">
        <v>64080</v>
      </c>
      <c r="F342" s="159">
        <f t="shared" ref="F342:F363" si="974">ROUND(D342*E342,0)</f>
        <v>7817760</v>
      </c>
      <c r="G342" s="159">
        <v>63567</v>
      </c>
      <c r="H342" s="159">
        <f t="shared" ref="H342:H363" si="975">ROUND($D342*G342,0)</f>
        <v>7755174</v>
      </c>
      <c r="I342" s="160" t="str">
        <f t="shared" ref="I342:I363" si="976">+IF(G342&lt;=$E342,"OK","NO OK")</f>
        <v>OK</v>
      </c>
      <c r="J342" s="159">
        <v>63007</v>
      </c>
      <c r="K342" s="159">
        <f t="shared" ref="K342:K363" si="977">ROUND($D342*J342,0)</f>
        <v>7686854</v>
      </c>
      <c r="L342" s="160" t="str">
        <f t="shared" ref="L342:L363" si="978">+IF(J342&lt;=$E342,"OK","NO OK")</f>
        <v>OK</v>
      </c>
      <c r="M342" s="159">
        <v>64080</v>
      </c>
      <c r="N342" s="159">
        <f t="shared" ref="N342:N363" si="979">ROUND($D342*M342,0)</f>
        <v>7817760</v>
      </c>
      <c r="O342" s="160" t="str">
        <f t="shared" ref="O342:O363" si="980">+IF(M342&lt;=$E342,"OK","NO OK")</f>
        <v>OK</v>
      </c>
      <c r="P342" s="159">
        <v>63231</v>
      </c>
      <c r="Q342" s="159">
        <f t="shared" ref="Q342:Q363" si="981">ROUND($D342*P342,0)</f>
        <v>7714182</v>
      </c>
      <c r="R342" s="160" t="str">
        <f t="shared" ref="R342:R363" si="982">+IF(P342&lt;=$E342,"OK","NO OK")</f>
        <v>OK</v>
      </c>
      <c r="S342" s="159">
        <v>63356</v>
      </c>
      <c r="T342" s="159">
        <f t="shared" ref="T342:T363" si="983">ROUND($D342*S342,0)</f>
        <v>7729432</v>
      </c>
      <c r="U342" s="160" t="str">
        <f t="shared" ref="U342:U363" si="984">+IF(S342&lt;=$E342,"OK","NO OK")</f>
        <v>OK</v>
      </c>
      <c r="V342" s="159">
        <v>63542</v>
      </c>
      <c r="W342" s="159">
        <f t="shared" ref="W342:W363" si="985">ROUND($D342*V342,0)</f>
        <v>7752124</v>
      </c>
      <c r="X342" s="160" t="str">
        <f t="shared" ref="X342:X363" si="986">+IF(V342&lt;=$E342,"OK","NO OK")</f>
        <v>OK</v>
      </c>
      <c r="Y342" s="159">
        <v>64080</v>
      </c>
      <c r="Z342" s="159">
        <f t="shared" ref="Z342:Z363" si="987">ROUND($D342*Y342,0)</f>
        <v>7817760</v>
      </c>
      <c r="AA342" s="160" t="str">
        <f t="shared" ref="AA342:AA363" si="988">+IF(Y342&lt;=$E342,"OK","NO OK")</f>
        <v>OK</v>
      </c>
      <c r="AB342" s="159">
        <v>63434</v>
      </c>
      <c r="AC342" s="159">
        <f t="shared" ref="AC342:AC363" si="989">ROUND($D342*AB342,0)</f>
        <v>7738948</v>
      </c>
      <c r="AD342" s="160" t="str">
        <f t="shared" ref="AD342:AD363" si="990">+IF(AB342&lt;=$E342,"OK","NO OK")</f>
        <v>OK</v>
      </c>
      <c r="AE342" s="159">
        <v>61837</v>
      </c>
      <c r="AF342" s="159">
        <f t="shared" ref="AF342:AF363" si="991">ROUND($D342*AE342,0)</f>
        <v>7544114</v>
      </c>
      <c r="AG342" s="160" t="str">
        <f t="shared" ref="AG342:AG363" si="992">+IF(AE342&lt;=$E342,"OK","NO OK")</f>
        <v>OK</v>
      </c>
      <c r="AH342" s="159">
        <v>63369</v>
      </c>
      <c r="AI342" s="159">
        <f t="shared" ref="AI342:AI363" si="993">ROUND($D342*AH342,0)</f>
        <v>7731018</v>
      </c>
      <c r="AJ342" s="160" t="str">
        <f t="shared" ref="AJ342:AJ363" si="994">+IF(AH342&lt;=$E342,"OK","NO OK")</f>
        <v>OK</v>
      </c>
      <c r="AK342" s="159">
        <v>63503</v>
      </c>
      <c r="AL342" s="159">
        <f t="shared" ref="AL342:AL363" si="995">ROUND($D342*AK342,0)</f>
        <v>7747366</v>
      </c>
      <c r="AM342" s="160" t="str">
        <f t="shared" ref="AM342:AM363" si="996">+IF(AK342&lt;=$E342,"OK","NO OK")</f>
        <v>OK</v>
      </c>
      <c r="AN342" s="159">
        <v>63234</v>
      </c>
      <c r="AO342" s="159">
        <f t="shared" ref="AO342:AO363" si="997">ROUND($D342*AN342,0)</f>
        <v>7714548</v>
      </c>
      <c r="AP342" s="160" t="str">
        <f t="shared" ref="AP342:AP363" si="998">+IF(AN342&lt;=$E342,"OK","NO OK")</f>
        <v>OK</v>
      </c>
      <c r="AQ342" s="159">
        <v>63611</v>
      </c>
      <c r="AR342" s="159">
        <f t="shared" ref="AR342:AR363" si="999">ROUND($D342*AQ342,0)</f>
        <v>7760542</v>
      </c>
      <c r="AS342" s="160" t="str">
        <f t="shared" ref="AS342:AS363" si="1000">+IF(AQ342&lt;=$E342,"OK","NO OK")</f>
        <v>OK</v>
      </c>
      <c r="AT342" s="159">
        <v>63587</v>
      </c>
      <c r="AU342" s="159">
        <f t="shared" ref="AU342:AU363" si="1001">ROUND($D342*AT342,0)</f>
        <v>7757614</v>
      </c>
      <c r="AV342" s="160" t="str">
        <f t="shared" ref="AV342:AV363" si="1002">+IF(AT342&lt;=$E342,"OK","NO OK")</f>
        <v>OK</v>
      </c>
      <c r="AW342" s="159">
        <v>62800</v>
      </c>
      <c r="AX342" s="159">
        <f t="shared" ref="AX342:AX363" si="1003">ROUND($D342*AW342,0)</f>
        <v>7661600</v>
      </c>
      <c r="AY342" s="160" t="str">
        <f t="shared" ref="AY342:AY363" si="1004">+IF(AW342&lt;=$E342,"OK","NO OK")</f>
        <v>OK</v>
      </c>
      <c r="AZ342" s="159">
        <v>64080</v>
      </c>
      <c r="BA342" s="159">
        <f t="shared" ref="BA342:BA363" si="1005">ROUND($D342*AZ342,0)</f>
        <v>7817760</v>
      </c>
      <c r="BB342" s="160" t="str">
        <f t="shared" ref="BB342:BB363" si="1006">+IF(AZ342&lt;=$E342,"OK","NO OK")</f>
        <v>OK</v>
      </c>
    </row>
    <row r="343" spans="1:54" ht="120" x14ac:dyDescent="0.2">
      <c r="A343" s="155">
        <v>31.02</v>
      </c>
      <c r="B343" s="162" t="s">
        <v>491</v>
      </c>
      <c r="C343" s="157" t="s">
        <v>185</v>
      </c>
      <c r="D343" s="166">
        <v>116</v>
      </c>
      <c r="E343" s="159">
        <v>64080</v>
      </c>
      <c r="F343" s="159">
        <f t="shared" si="974"/>
        <v>7433280</v>
      </c>
      <c r="G343" s="159">
        <v>63567</v>
      </c>
      <c r="H343" s="159">
        <f t="shared" si="975"/>
        <v>7373772</v>
      </c>
      <c r="I343" s="160" t="str">
        <f t="shared" si="976"/>
        <v>OK</v>
      </c>
      <c r="J343" s="159">
        <v>63007</v>
      </c>
      <c r="K343" s="159">
        <f t="shared" si="977"/>
        <v>7308812</v>
      </c>
      <c r="L343" s="160" t="str">
        <f t="shared" si="978"/>
        <v>OK</v>
      </c>
      <c r="M343" s="159">
        <v>64080</v>
      </c>
      <c r="N343" s="159">
        <f t="shared" si="979"/>
        <v>7433280</v>
      </c>
      <c r="O343" s="160" t="str">
        <f t="shared" si="980"/>
        <v>OK</v>
      </c>
      <c r="P343" s="159">
        <v>63231</v>
      </c>
      <c r="Q343" s="159">
        <f t="shared" si="981"/>
        <v>7334796</v>
      </c>
      <c r="R343" s="160" t="str">
        <f t="shared" si="982"/>
        <v>OK</v>
      </c>
      <c r="S343" s="159">
        <v>63356</v>
      </c>
      <c r="T343" s="159">
        <f t="shared" si="983"/>
        <v>7349296</v>
      </c>
      <c r="U343" s="160" t="str">
        <f t="shared" si="984"/>
        <v>OK</v>
      </c>
      <c r="V343" s="159">
        <v>63542</v>
      </c>
      <c r="W343" s="159">
        <f t="shared" si="985"/>
        <v>7370872</v>
      </c>
      <c r="X343" s="160" t="str">
        <f t="shared" si="986"/>
        <v>OK</v>
      </c>
      <c r="Y343" s="159">
        <v>64080</v>
      </c>
      <c r="Z343" s="159">
        <f t="shared" si="987"/>
        <v>7433280</v>
      </c>
      <c r="AA343" s="160" t="str">
        <f t="shared" si="988"/>
        <v>OK</v>
      </c>
      <c r="AB343" s="159">
        <v>63434</v>
      </c>
      <c r="AC343" s="159">
        <f t="shared" si="989"/>
        <v>7358344</v>
      </c>
      <c r="AD343" s="160" t="str">
        <f t="shared" si="990"/>
        <v>OK</v>
      </c>
      <c r="AE343" s="159">
        <v>61837</v>
      </c>
      <c r="AF343" s="159">
        <f t="shared" si="991"/>
        <v>7173092</v>
      </c>
      <c r="AG343" s="160" t="str">
        <f t="shared" si="992"/>
        <v>OK</v>
      </c>
      <c r="AH343" s="159">
        <v>63369</v>
      </c>
      <c r="AI343" s="159">
        <f t="shared" si="993"/>
        <v>7350804</v>
      </c>
      <c r="AJ343" s="160" t="str">
        <f t="shared" si="994"/>
        <v>OK</v>
      </c>
      <c r="AK343" s="159">
        <v>63503</v>
      </c>
      <c r="AL343" s="159">
        <f t="shared" si="995"/>
        <v>7366348</v>
      </c>
      <c r="AM343" s="160" t="str">
        <f t="shared" si="996"/>
        <v>OK</v>
      </c>
      <c r="AN343" s="159">
        <v>63234</v>
      </c>
      <c r="AO343" s="159">
        <f t="shared" si="997"/>
        <v>7335144</v>
      </c>
      <c r="AP343" s="160" t="str">
        <f t="shared" si="998"/>
        <v>OK</v>
      </c>
      <c r="AQ343" s="159">
        <v>63611</v>
      </c>
      <c r="AR343" s="159">
        <f t="shared" si="999"/>
        <v>7378876</v>
      </c>
      <c r="AS343" s="160" t="str">
        <f t="shared" si="1000"/>
        <v>OK</v>
      </c>
      <c r="AT343" s="159">
        <v>63587</v>
      </c>
      <c r="AU343" s="159">
        <f t="shared" si="1001"/>
        <v>7376092</v>
      </c>
      <c r="AV343" s="160" t="str">
        <f t="shared" si="1002"/>
        <v>OK</v>
      </c>
      <c r="AW343" s="159">
        <v>62800</v>
      </c>
      <c r="AX343" s="159">
        <f t="shared" si="1003"/>
        <v>7284800</v>
      </c>
      <c r="AY343" s="160" t="str">
        <f t="shared" si="1004"/>
        <v>OK</v>
      </c>
      <c r="AZ343" s="159">
        <v>64080</v>
      </c>
      <c r="BA343" s="159">
        <f t="shared" si="1005"/>
        <v>7433280</v>
      </c>
      <c r="BB343" s="160" t="str">
        <f t="shared" si="1006"/>
        <v>OK</v>
      </c>
    </row>
    <row r="344" spans="1:54" ht="105" x14ac:dyDescent="0.2">
      <c r="A344" s="155">
        <v>31.03</v>
      </c>
      <c r="B344" s="162" t="s">
        <v>492</v>
      </c>
      <c r="C344" s="157" t="s">
        <v>185</v>
      </c>
      <c r="D344" s="166">
        <v>409</v>
      </c>
      <c r="E344" s="159">
        <v>64080</v>
      </c>
      <c r="F344" s="159">
        <f t="shared" si="974"/>
        <v>26208720</v>
      </c>
      <c r="G344" s="159">
        <v>63567</v>
      </c>
      <c r="H344" s="159">
        <f t="shared" si="975"/>
        <v>25998903</v>
      </c>
      <c r="I344" s="160" t="str">
        <f t="shared" si="976"/>
        <v>OK</v>
      </c>
      <c r="J344" s="159">
        <v>63007</v>
      </c>
      <c r="K344" s="159">
        <f t="shared" si="977"/>
        <v>25769863</v>
      </c>
      <c r="L344" s="160" t="str">
        <f t="shared" si="978"/>
        <v>OK</v>
      </c>
      <c r="M344" s="159">
        <v>64080</v>
      </c>
      <c r="N344" s="159">
        <f t="shared" si="979"/>
        <v>26208720</v>
      </c>
      <c r="O344" s="160" t="str">
        <f t="shared" si="980"/>
        <v>OK</v>
      </c>
      <c r="P344" s="159">
        <v>63231</v>
      </c>
      <c r="Q344" s="159">
        <f t="shared" si="981"/>
        <v>25861479</v>
      </c>
      <c r="R344" s="160" t="str">
        <f t="shared" si="982"/>
        <v>OK</v>
      </c>
      <c r="S344" s="159">
        <v>63356</v>
      </c>
      <c r="T344" s="159">
        <f t="shared" si="983"/>
        <v>25912604</v>
      </c>
      <c r="U344" s="160" t="str">
        <f t="shared" si="984"/>
        <v>OK</v>
      </c>
      <c r="V344" s="159">
        <v>63542</v>
      </c>
      <c r="W344" s="159">
        <f t="shared" si="985"/>
        <v>25988678</v>
      </c>
      <c r="X344" s="160" t="str">
        <f t="shared" si="986"/>
        <v>OK</v>
      </c>
      <c r="Y344" s="159">
        <v>64080</v>
      </c>
      <c r="Z344" s="159">
        <f t="shared" si="987"/>
        <v>26208720</v>
      </c>
      <c r="AA344" s="160" t="str">
        <f t="shared" si="988"/>
        <v>OK</v>
      </c>
      <c r="AB344" s="159">
        <v>63434</v>
      </c>
      <c r="AC344" s="159">
        <f t="shared" si="989"/>
        <v>25944506</v>
      </c>
      <c r="AD344" s="160" t="str">
        <f t="shared" si="990"/>
        <v>OK</v>
      </c>
      <c r="AE344" s="159">
        <v>61837</v>
      </c>
      <c r="AF344" s="159">
        <f t="shared" si="991"/>
        <v>25291333</v>
      </c>
      <c r="AG344" s="160" t="str">
        <f t="shared" si="992"/>
        <v>OK</v>
      </c>
      <c r="AH344" s="159">
        <v>63369</v>
      </c>
      <c r="AI344" s="159">
        <f t="shared" si="993"/>
        <v>25917921</v>
      </c>
      <c r="AJ344" s="160" t="str">
        <f t="shared" si="994"/>
        <v>OK</v>
      </c>
      <c r="AK344" s="159">
        <v>63503</v>
      </c>
      <c r="AL344" s="159">
        <f t="shared" si="995"/>
        <v>25972727</v>
      </c>
      <c r="AM344" s="160" t="str">
        <f t="shared" si="996"/>
        <v>OK</v>
      </c>
      <c r="AN344" s="159">
        <v>63234</v>
      </c>
      <c r="AO344" s="159">
        <f t="shared" si="997"/>
        <v>25862706</v>
      </c>
      <c r="AP344" s="160" t="str">
        <f t="shared" si="998"/>
        <v>OK</v>
      </c>
      <c r="AQ344" s="159">
        <v>63611</v>
      </c>
      <c r="AR344" s="159">
        <f t="shared" si="999"/>
        <v>26016899</v>
      </c>
      <c r="AS344" s="160" t="str">
        <f t="shared" si="1000"/>
        <v>OK</v>
      </c>
      <c r="AT344" s="159">
        <v>63587</v>
      </c>
      <c r="AU344" s="159">
        <f t="shared" si="1001"/>
        <v>26007083</v>
      </c>
      <c r="AV344" s="160" t="str">
        <f t="shared" si="1002"/>
        <v>OK</v>
      </c>
      <c r="AW344" s="159">
        <v>62800</v>
      </c>
      <c r="AX344" s="159">
        <f t="shared" si="1003"/>
        <v>25685200</v>
      </c>
      <c r="AY344" s="160" t="str">
        <f t="shared" si="1004"/>
        <v>OK</v>
      </c>
      <c r="AZ344" s="159">
        <v>64080</v>
      </c>
      <c r="BA344" s="159">
        <f t="shared" si="1005"/>
        <v>26208720</v>
      </c>
      <c r="BB344" s="160" t="str">
        <f t="shared" si="1006"/>
        <v>OK</v>
      </c>
    </row>
    <row r="345" spans="1:54" ht="105" x14ac:dyDescent="0.2">
      <c r="A345" s="155">
        <v>31.04</v>
      </c>
      <c r="B345" s="162" t="s">
        <v>493</v>
      </c>
      <c r="C345" s="157" t="s">
        <v>185</v>
      </c>
      <c r="D345" s="166">
        <v>68</v>
      </c>
      <c r="E345" s="159">
        <v>64080</v>
      </c>
      <c r="F345" s="159">
        <f t="shared" si="974"/>
        <v>4357440</v>
      </c>
      <c r="G345" s="159">
        <v>63567</v>
      </c>
      <c r="H345" s="159">
        <f t="shared" si="975"/>
        <v>4322556</v>
      </c>
      <c r="I345" s="160" t="str">
        <f t="shared" si="976"/>
        <v>OK</v>
      </c>
      <c r="J345" s="159">
        <v>63007</v>
      </c>
      <c r="K345" s="159">
        <f t="shared" si="977"/>
        <v>4284476</v>
      </c>
      <c r="L345" s="160" t="str">
        <f t="shared" si="978"/>
        <v>OK</v>
      </c>
      <c r="M345" s="159">
        <v>64080</v>
      </c>
      <c r="N345" s="159">
        <f t="shared" si="979"/>
        <v>4357440</v>
      </c>
      <c r="O345" s="160" t="str">
        <f t="shared" si="980"/>
        <v>OK</v>
      </c>
      <c r="P345" s="159">
        <v>63231</v>
      </c>
      <c r="Q345" s="159">
        <f t="shared" si="981"/>
        <v>4299708</v>
      </c>
      <c r="R345" s="160" t="str">
        <f t="shared" si="982"/>
        <v>OK</v>
      </c>
      <c r="S345" s="159">
        <v>63356</v>
      </c>
      <c r="T345" s="159">
        <f t="shared" si="983"/>
        <v>4308208</v>
      </c>
      <c r="U345" s="160" t="str">
        <f t="shared" si="984"/>
        <v>OK</v>
      </c>
      <c r="V345" s="159">
        <v>63542</v>
      </c>
      <c r="W345" s="159">
        <f t="shared" si="985"/>
        <v>4320856</v>
      </c>
      <c r="X345" s="160" t="str">
        <f t="shared" si="986"/>
        <v>OK</v>
      </c>
      <c r="Y345" s="159">
        <v>64080</v>
      </c>
      <c r="Z345" s="159">
        <f t="shared" si="987"/>
        <v>4357440</v>
      </c>
      <c r="AA345" s="160" t="str">
        <f t="shared" si="988"/>
        <v>OK</v>
      </c>
      <c r="AB345" s="159">
        <v>63434</v>
      </c>
      <c r="AC345" s="159">
        <f t="shared" si="989"/>
        <v>4313512</v>
      </c>
      <c r="AD345" s="160" t="str">
        <f t="shared" si="990"/>
        <v>OK</v>
      </c>
      <c r="AE345" s="159">
        <v>61837</v>
      </c>
      <c r="AF345" s="159">
        <f t="shared" si="991"/>
        <v>4204916</v>
      </c>
      <c r="AG345" s="160" t="str">
        <f t="shared" si="992"/>
        <v>OK</v>
      </c>
      <c r="AH345" s="159">
        <v>63369</v>
      </c>
      <c r="AI345" s="159">
        <f t="shared" si="993"/>
        <v>4309092</v>
      </c>
      <c r="AJ345" s="160" t="str">
        <f t="shared" si="994"/>
        <v>OK</v>
      </c>
      <c r="AK345" s="159">
        <v>63503</v>
      </c>
      <c r="AL345" s="159">
        <f t="shared" si="995"/>
        <v>4318204</v>
      </c>
      <c r="AM345" s="160" t="str">
        <f t="shared" si="996"/>
        <v>OK</v>
      </c>
      <c r="AN345" s="159">
        <v>63234</v>
      </c>
      <c r="AO345" s="159">
        <f t="shared" si="997"/>
        <v>4299912</v>
      </c>
      <c r="AP345" s="160" t="str">
        <f t="shared" si="998"/>
        <v>OK</v>
      </c>
      <c r="AQ345" s="159">
        <v>63611</v>
      </c>
      <c r="AR345" s="159">
        <f t="shared" si="999"/>
        <v>4325548</v>
      </c>
      <c r="AS345" s="160" t="str">
        <f t="shared" si="1000"/>
        <v>OK</v>
      </c>
      <c r="AT345" s="159">
        <v>63587</v>
      </c>
      <c r="AU345" s="159">
        <f t="shared" si="1001"/>
        <v>4323916</v>
      </c>
      <c r="AV345" s="160" t="str">
        <f t="shared" si="1002"/>
        <v>OK</v>
      </c>
      <c r="AW345" s="159">
        <v>62800</v>
      </c>
      <c r="AX345" s="159">
        <f t="shared" si="1003"/>
        <v>4270400</v>
      </c>
      <c r="AY345" s="160" t="str">
        <f t="shared" si="1004"/>
        <v>OK</v>
      </c>
      <c r="AZ345" s="159">
        <v>64080</v>
      </c>
      <c r="BA345" s="159">
        <f t="shared" si="1005"/>
        <v>4357440</v>
      </c>
      <c r="BB345" s="160" t="str">
        <f t="shared" si="1006"/>
        <v>OK</v>
      </c>
    </row>
    <row r="346" spans="1:54" ht="120" x14ac:dyDescent="0.2">
      <c r="A346" s="155">
        <v>31.05</v>
      </c>
      <c r="B346" s="162" t="s">
        <v>494</v>
      </c>
      <c r="C346" s="157" t="s">
        <v>185</v>
      </c>
      <c r="D346" s="166">
        <v>6</v>
      </c>
      <c r="E346" s="159">
        <v>64080</v>
      </c>
      <c r="F346" s="159">
        <f t="shared" si="974"/>
        <v>384480</v>
      </c>
      <c r="G346" s="159">
        <v>63567</v>
      </c>
      <c r="H346" s="159">
        <f t="shared" si="975"/>
        <v>381402</v>
      </c>
      <c r="I346" s="160" t="str">
        <f t="shared" si="976"/>
        <v>OK</v>
      </c>
      <c r="J346" s="159">
        <v>63007</v>
      </c>
      <c r="K346" s="159">
        <f t="shared" si="977"/>
        <v>378042</v>
      </c>
      <c r="L346" s="160" t="str">
        <f t="shared" si="978"/>
        <v>OK</v>
      </c>
      <c r="M346" s="159">
        <v>64080</v>
      </c>
      <c r="N346" s="159">
        <f t="shared" si="979"/>
        <v>384480</v>
      </c>
      <c r="O346" s="160" t="str">
        <f t="shared" si="980"/>
        <v>OK</v>
      </c>
      <c r="P346" s="159">
        <v>63231</v>
      </c>
      <c r="Q346" s="159">
        <f t="shared" si="981"/>
        <v>379386</v>
      </c>
      <c r="R346" s="160" t="str">
        <f t="shared" si="982"/>
        <v>OK</v>
      </c>
      <c r="S346" s="159">
        <v>63356</v>
      </c>
      <c r="T346" s="159">
        <f t="shared" si="983"/>
        <v>380136</v>
      </c>
      <c r="U346" s="160" t="str">
        <f t="shared" si="984"/>
        <v>OK</v>
      </c>
      <c r="V346" s="159">
        <v>63542</v>
      </c>
      <c r="W346" s="159">
        <f t="shared" si="985"/>
        <v>381252</v>
      </c>
      <c r="X346" s="160" t="str">
        <f t="shared" si="986"/>
        <v>OK</v>
      </c>
      <c r="Y346" s="159">
        <v>64080</v>
      </c>
      <c r="Z346" s="159">
        <f t="shared" si="987"/>
        <v>384480</v>
      </c>
      <c r="AA346" s="160" t="str">
        <f t="shared" si="988"/>
        <v>OK</v>
      </c>
      <c r="AB346" s="159">
        <v>63434</v>
      </c>
      <c r="AC346" s="159">
        <f t="shared" si="989"/>
        <v>380604</v>
      </c>
      <c r="AD346" s="160" t="str">
        <f t="shared" si="990"/>
        <v>OK</v>
      </c>
      <c r="AE346" s="159">
        <v>61837</v>
      </c>
      <c r="AF346" s="159">
        <f t="shared" si="991"/>
        <v>371022</v>
      </c>
      <c r="AG346" s="160" t="str">
        <f t="shared" si="992"/>
        <v>OK</v>
      </c>
      <c r="AH346" s="159">
        <v>63369</v>
      </c>
      <c r="AI346" s="159">
        <f t="shared" si="993"/>
        <v>380214</v>
      </c>
      <c r="AJ346" s="160" t="str">
        <f t="shared" si="994"/>
        <v>OK</v>
      </c>
      <c r="AK346" s="159">
        <v>63503</v>
      </c>
      <c r="AL346" s="159">
        <f t="shared" si="995"/>
        <v>381018</v>
      </c>
      <c r="AM346" s="160" t="str">
        <f t="shared" si="996"/>
        <v>OK</v>
      </c>
      <c r="AN346" s="159">
        <v>63234</v>
      </c>
      <c r="AO346" s="159">
        <f t="shared" si="997"/>
        <v>379404</v>
      </c>
      <c r="AP346" s="160" t="str">
        <f t="shared" si="998"/>
        <v>OK</v>
      </c>
      <c r="AQ346" s="159">
        <v>63611</v>
      </c>
      <c r="AR346" s="159">
        <f t="shared" si="999"/>
        <v>381666</v>
      </c>
      <c r="AS346" s="160" t="str">
        <f t="shared" si="1000"/>
        <v>OK</v>
      </c>
      <c r="AT346" s="159">
        <v>63587</v>
      </c>
      <c r="AU346" s="159">
        <f t="shared" si="1001"/>
        <v>381522</v>
      </c>
      <c r="AV346" s="160" t="str">
        <f t="shared" si="1002"/>
        <v>OK</v>
      </c>
      <c r="AW346" s="159">
        <v>62800</v>
      </c>
      <c r="AX346" s="159">
        <f t="shared" si="1003"/>
        <v>376800</v>
      </c>
      <c r="AY346" s="160" t="str">
        <f t="shared" si="1004"/>
        <v>OK</v>
      </c>
      <c r="AZ346" s="159">
        <v>64080</v>
      </c>
      <c r="BA346" s="159">
        <f t="shared" si="1005"/>
        <v>384480</v>
      </c>
      <c r="BB346" s="160" t="str">
        <f t="shared" si="1006"/>
        <v>OK</v>
      </c>
    </row>
    <row r="347" spans="1:54" ht="120" x14ac:dyDescent="0.2">
      <c r="A347" s="155">
        <v>31.06</v>
      </c>
      <c r="B347" s="162" t="s">
        <v>495</v>
      </c>
      <c r="C347" s="157" t="s">
        <v>185</v>
      </c>
      <c r="D347" s="166">
        <v>102</v>
      </c>
      <c r="E347" s="163">
        <v>56964</v>
      </c>
      <c r="F347" s="159">
        <f t="shared" si="974"/>
        <v>5810328</v>
      </c>
      <c r="G347" s="163">
        <v>56508</v>
      </c>
      <c r="H347" s="159">
        <f t="shared" si="975"/>
        <v>5763816</v>
      </c>
      <c r="I347" s="160" t="str">
        <f t="shared" si="976"/>
        <v>OK</v>
      </c>
      <c r="J347" s="163">
        <v>56010</v>
      </c>
      <c r="K347" s="159">
        <f t="shared" si="977"/>
        <v>5713020</v>
      </c>
      <c r="L347" s="160" t="str">
        <f t="shared" si="978"/>
        <v>OK</v>
      </c>
      <c r="M347" s="163">
        <v>56964</v>
      </c>
      <c r="N347" s="159">
        <f t="shared" si="979"/>
        <v>5810328</v>
      </c>
      <c r="O347" s="160" t="str">
        <f t="shared" si="980"/>
        <v>OK</v>
      </c>
      <c r="P347" s="163">
        <v>56209</v>
      </c>
      <c r="Q347" s="159">
        <f t="shared" si="981"/>
        <v>5733318</v>
      </c>
      <c r="R347" s="160" t="str">
        <f t="shared" si="982"/>
        <v>OK</v>
      </c>
      <c r="S347" s="163">
        <v>56320</v>
      </c>
      <c r="T347" s="159">
        <f t="shared" si="983"/>
        <v>5744640</v>
      </c>
      <c r="U347" s="160" t="str">
        <f t="shared" si="984"/>
        <v>OK</v>
      </c>
      <c r="V347" s="163">
        <v>56486</v>
      </c>
      <c r="W347" s="159">
        <f t="shared" si="985"/>
        <v>5761572</v>
      </c>
      <c r="X347" s="160" t="str">
        <f t="shared" si="986"/>
        <v>OK</v>
      </c>
      <c r="Y347" s="163">
        <v>56964</v>
      </c>
      <c r="Z347" s="159">
        <f t="shared" si="987"/>
        <v>5810328</v>
      </c>
      <c r="AA347" s="160" t="str">
        <f t="shared" si="988"/>
        <v>OK</v>
      </c>
      <c r="AB347" s="163">
        <v>56389</v>
      </c>
      <c r="AC347" s="159">
        <f t="shared" si="989"/>
        <v>5751678</v>
      </c>
      <c r="AD347" s="160" t="str">
        <f t="shared" si="990"/>
        <v>OK</v>
      </c>
      <c r="AE347" s="163">
        <v>54970</v>
      </c>
      <c r="AF347" s="159">
        <f t="shared" si="991"/>
        <v>5606940</v>
      </c>
      <c r="AG347" s="160" t="str">
        <f t="shared" si="992"/>
        <v>OK</v>
      </c>
      <c r="AH347" s="163">
        <v>56332</v>
      </c>
      <c r="AI347" s="159">
        <f t="shared" si="993"/>
        <v>5745864</v>
      </c>
      <c r="AJ347" s="160" t="str">
        <f t="shared" si="994"/>
        <v>OK</v>
      </c>
      <c r="AK347" s="163">
        <v>56451</v>
      </c>
      <c r="AL347" s="159">
        <f t="shared" si="995"/>
        <v>5758002</v>
      </c>
      <c r="AM347" s="160" t="str">
        <f t="shared" si="996"/>
        <v>OK</v>
      </c>
      <c r="AN347" s="163">
        <v>56212</v>
      </c>
      <c r="AO347" s="159">
        <f t="shared" si="997"/>
        <v>5733624</v>
      </c>
      <c r="AP347" s="160" t="str">
        <f t="shared" si="998"/>
        <v>OK</v>
      </c>
      <c r="AQ347" s="163">
        <v>56547</v>
      </c>
      <c r="AR347" s="159">
        <f t="shared" si="999"/>
        <v>5767794</v>
      </c>
      <c r="AS347" s="160" t="str">
        <f t="shared" si="1000"/>
        <v>OK</v>
      </c>
      <c r="AT347" s="163">
        <v>56525</v>
      </c>
      <c r="AU347" s="159">
        <f t="shared" si="1001"/>
        <v>5765550</v>
      </c>
      <c r="AV347" s="160" t="str">
        <f t="shared" si="1002"/>
        <v>OK</v>
      </c>
      <c r="AW347" s="163">
        <v>56000</v>
      </c>
      <c r="AX347" s="159">
        <f t="shared" si="1003"/>
        <v>5712000</v>
      </c>
      <c r="AY347" s="160" t="str">
        <f t="shared" si="1004"/>
        <v>OK</v>
      </c>
      <c r="AZ347" s="163">
        <v>56964</v>
      </c>
      <c r="BA347" s="159">
        <f t="shared" si="1005"/>
        <v>5810328</v>
      </c>
      <c r="BB347" s="160" t="str">
        <f t="shared" si="1006"/>
        <v>OK</v>
      </c>
    </row>
    <row r="348" spans="1:54" ht="120" x14ac:dyDescent="0.2">
      <c r="A348" s="155">
        <v>31.07</v>
      </c>
      <c r="B348" s="162" t="s">
        <v>496</v>
      </c>
      <c r="C348" s="157" t="s">
        <v>185</v>
      </c>
      <c r="D348" s="166">
        <v>56</v>
      </c>
      <c r="E348" s="163">
        <v>65064</v>
      </c>
      <c r="F348" s="159">
        <f t="shared" si="974"/>
        <v>3643584</v>
      </c>
      <c r="G348" s="163">
        <v>64543</v>
      </c>
      <c r="H348" s="159">
        <f t="shared" si="975"/>
        <v>3614408</v>
      </c>
      <c r="I348" s="160" t="str">
        <f t="shared" si="976"/>
        <v>OK</v>
      </c>
      <c r="J348" s="163">
        <v>63974</v>
      </c>
      <c r="K348" s="159">
        <f t="shared" si="977"/>
        <v>3582544</v>
      </c>
      <c r="L348" s="160" t="str">
        <f t="shared" si="978"/>
        <v>OK</v>
      </c>
      <c r="M348" s="163">
        <v>65064</v>
      </c>
      <c r="N348" s="159">
        <f t="shared" si="979"/>
        <v>3643584</v>
      </c>
      <c r="O348" s="160" t="str">
        <f t="shared" si="980"/>
        <v>OK</v>
      </c>
      <c r="P348" s="163">
        <v>64202</v>
      </c>
      <c r="Q348" s="159">
        <f t="shared" si="981"/>
        <v>3595312</v>
      </c>
      <c r="R348" s="160" t="str">
        <f t="shared" si="982"/>
        <v>OK</v>
      </c>
      <c r="S348" s="163">
        <v>64329</v>
      </c>
      <c r="T348" s="159">
        <f t="shared" si="983"/>
        <v>3602424</v>
      </c>
      <c r="U348" s="160" t="str">
        <f t="shared" si="984"/>
        <v>OK</v>
      </c>
      <c r="V348" s="163">
        <v>64517</v>
      </c>
      <c r="W348" s="159">
        <f t="shared" si="985"/>
        <v>3612952</v>
      </c>
      <c r="X348" s="160" t="str">
        <f t="shared" si="986"/>
        <v>OK</v>
      </c>
      <c r="Y348" s="163">
        <v>65064</v>
      </c>
      <c r="Z348" s="159">
        <f t="shared" si="987"/>
        <v>3643584</v>
      </c>
      <c r="AA348" s="160" t="str">
        <f t="shared" si="988"/>
        <v>OK</v>
      </c>
      <c r="AB348" s="163">
        <v>64408</v>
      </c>
      <c r="AC348" s="159">
        <f t="shared" si="989"/>
        <v>3606848</v>
      </c>
      <c r="AD348" s="160" t="str">
        <f t="shared" si="990"/>
        <v>OK</v>
      </c>
      <c r="AE348" s="163">
        <v>62787</v>
      </c>
      <c r="AF348" s="159">
        <f t="shared" si="991"/>
        <v>3516072</v>
      </c>
      <c r="AG348" s="160" t="str">
        <f t="shared" si="992"/>
        <v>OK</v>
      </c>
      <c r="AH348" s="163">
        <v>64342</v>
      </c>
      <c r="AI348" s="159">
        <f t="shared" si="993"/>
        <v>3603152</v>
      </c>
      <c r="AJ348" s="160" t="str">
        <f t="shared" si="994"/>
        <v>OK</v>
      </c>
      <c r="AK348" s="163">
        <v>64478</v>
      </c>
      <c r="AL348" s="159">
        <f t="shared" si="995"/>
        <v>3610768</v>
      </c>
      <c r="AM348" s="160" t="str">
        <f t="shared" si="996"/>
        <v>OK</v>
      </c>
      <c r="AN348" s="163">
        <v>64205</v>
      </c>
      <c r="AO348" s="159">
        <f t="shared" si="997"/>
        <v>3595480</v>
      </c>
      <c r="AP348" s="160" t="str">
        <f t="shared" si="998"/>
        <v>OK</v>
      </c>
      <c r="AQ348" s="163">
        <v>64588</v>
      </c>
      <c r="AR348" s="159">
        <f t="shared" si="999"/>
        <v>3616928</v>
      </c>
      <c r="AS348" s="160" t="str">
        <f t="shared" si="1000"/>
        <v>OK</v>
      </c>
      <c r="AT348" s="163">
        <v>64563</v>
      </c>
      <c r="AU348" s="159">
        <f t="shared" si="1001"/>
        <v>3615528</v>
      </c>
      <c r="AV348" s="160" t="str">
        <f t="shared" si="1002"/>
        <v>OK</v>
      </c>
      <c r="AW348" s="163">
        <v>64000</v>
      </c>
      <c r="AX348" s="159">
        <f t="shared" si="1003"/>
        <v>3584000</v>
      </c>
      <c r="AY348" s="160" t="str">
        <f t="shared" si="1004"/>
        <v>OK</v>
      </c>
      <c r="AZ348" s="163">
        <v>65064</v>
      </c>
      <c r="BA348" s="159">
        <f t="shared" si="1005"/>
        <v>3643584</v>
      </c>
      <c r="BB348" s="160" t="str">
        <f t="shared" si="1006"/>
        <v>OK</v>
      </c>
    </row>
    <row r="349" spans="1:54" ht="135" x14ac:dyDescent="0.2">
      <c r="A349" s="155">
        <v>31.08</v>
      </c>
      <c r="B349" s="162" t="s">
        <v>497</v>
      </c>
      <c r="C349" s="157" t="s">
        <v>185</v>
      </c>
      <c r="D349" s="166">
        <v>12</v>
      </c>
      <c r="E349" s="159">
        <v>72464</v>
      </c>
      <c r="F349" s="159">
        <f t="shared" si="974"/>
        <v>869568</v>
      </c>
      <c r="G349" s="159">
        <v>71884</v>
      </c>
      <c r="H349" s="159">
        <f t="shared" si="975"/>
        <v>862608</v>
      </c>
      <c r="I349" s="160" t="str">
        <f t="shared" si="976"/>
        <v>OK</v>
      </c>
      <c r="J349" s="159">
        <v>71251</v>
      </c>
      <c r="K349" s="159">
        <f t="shared" si="977"/>
        <v>855012</v>
      </c>
      <c r="L349" s="160" t="str">
        <f t="shared" si="978"/>
        <v>OK</v>
      </c>
      <c r="M349" s="159">
        <v>72464</v>
      </c>
      <c r="N349" s="159">
        <f t="shared" si="979"/>
        <v>869568</v>
      </c>
      <c r="O349" s="160" t="str">
        <f t="shared" si="980"/>
        <v>OK</v>
      </c>
      <c r="P349" s="159">
        <v>71504</v>
      </c>
      <c r="Q349" s="159">
        <f t="shared" si="981"/>
        <v>858048</v>
      </c>
      <c r="R349" s="160" t="str">
        <f t="shared" si="982"/>
        <v>OK</v>
      </c>
      <c r="S349" s="159">
        <v>71645</v>
      </c>
      <c r="T349" s="159">
        <f t="shared" si="983"/>
        <v>859740</v>
      </c>
      <c r="U349" s="160" t="str">
        <f t="shared" si="984"/>
        <v>OK</v>
      </c>
      <c r="V349" s="159">
        <v>71855</v>
      </c>
      <c r="W349" s="159">
        <f t="shared" si="985"/>
        <v>862260</v>
      </c>
      <c r="X349" s="160" t="str">
        <f t="shared" si="986"/>
        <v>OK</v>
      </c>
      <c r="Y349" s="159">
        <v>72464</v>
      </c>
      <c r="Z349" s="159">
        <f t="shared" si="987"/>
        <v>869568</v>
      </c>
      <c r="AA349" s="160" t="str">
        <f t="shared" si="988"/>
        <v>OK</v>
      </c>
      <c r="AB349" s="159">
        <v>71733</v>
      </c>
      <c r="AC349" s="159">
        <f t="shared" si="989"/>
        <v>860796</v>
      </c>
      <c r="AD349" s="160" t="str">
        <f t="shared" si="990"/>
        <v>OK</v>
      </c>
      <c r="AE349" s="159">
        <v>69928</v>
      </c>
      <c r="AF349" s="159">
        <f t="shared" si="991"/>
        <v>839136</v>
      </c>
      <c r="AG349" s="160" t="str">
        <f t="shared" si="992"/>
        <v>OK</v>
      </c>
      <c r="AH349" s="159">
        <v>71660</v>
      </c>
      <c r="AI349" s="159">
        <f t="shared" si="993"/>
        <v>859920</v>
      </c>
      <c r="AJ349" s="160" t="str">
        <f t="shared" si="994"/>
        <v>OK</v>
      </c>
      <c r="AK349" s="159">
        <v>71812</v>
      </c>
      <c r="AL349" s="159">
        <f t="shared" si="995"/>
        <v>861744</v>
      </c>
      <c r="AM349" s="160" t="str">
        <f t="shared" si="996"/>
        <v>OK</v>
      </c>
      <c r="AN349" s="159">
        <v>71507</v>
      </c>
      <c r="AO349" s="159">
        <f t="shared" si="997"/>
        <v>858084</v>
      </c>
      <c r="AP349" s="160" t="str">
        <f t="shared" si="998"/>
        <v>OK</v>
      </c>
      <c r="AQ349" s="159">
        <v>71934</v>
      </c>
      <c r="AR349" s="159">
        <f t="shared" si="999"/>
        <v>863208</v>
      </c>
      <c r="AS349" s="160" t="str">
        <f t="shared" si="1000"/>
        <v>OK</v>
      </c>
      <c r="AT349" s="159">
        <v>71906</v>
      </c>
      <c r="AU349" s="159">
        <f t="shared" si="1001"/>
        <v>862872</v>
      </c>
      <c r="AV349" s="160" t="str">
        <f t="shared" si="1002"/>
        <v>OK</v>
      </c>
      <c r="AW349" s="159">
        <v>72000</v>
      </c>
      <c r="AX349" s="159">
        <f t="shared" si="1003"/>
        <v>864000</v>
      </c>
      <c r="AY349" s="160" t="str">
        <f t="shared" si="1004"/>
        <v>OK</v>
      </c>
      <c r="AZ349" s="159">
        <v>72464</v>
      </c>
      <c r="BA349" s="159">
        <f t="shared" si="1005"/>
        <v>869568</v>
      </c>
      <c r="BB349" s="160" t="str">
        <f t="shared" si="1006"/>
        <v>OK</v>
      </c>
    </row>
    <row r="350" spans="1:54" ht="150" x14ac:dyDescent="0.2">
      <c r="A350" s="155">
        <v>31.09</v>
      </c>
      <c r="B350" s="162" t="s">
        <v>498</v>
      </c>
      <c r="C350" s="157" t="s">
        <v>185</v>
      </c>
      <c r="D350" s="166">
        <v>115</v>
      </c>
      <c r="E350" s="159">
        <v>70414</v>
      </c>
      <c r="F350" s="159">
        <f t="shared" si="974"/>
        <v>8097610</v>
      </c>
      <c r="G350" s="159">
        <v>69851</v>
      </c>
      <c r="H350" s="159">
        <f t="shared" si="975"/>
        <v>8032865</v>
      </c>
      <c r="I350" s="160" t="str">
        <f t="shared" si="976"/>
        <v>OK</v>
      </c>
      <c r="J350" s="159">
        <v>69235</v>
      </c>
      <c r="K350" s="159">
        <f t="shared" si="977"/>
        <v>7962025</v>
      </c>
      <c r="L350" s="160" t="str">
        <f t="shared" si="978"/>
        <v>OK</v>
      </c>
      <c r="M350" s="159">
        <v>70414</v>
      </c>
      <c r="N350" s="159">
        <f t="shared" si="979"/>
        <v>8097610</v>
      </c>
      <c r="O350" s="160" t="str">
        <f t="shared" si="980"/>
        <v>OK</v>
      </c>
      <c r="P350" s="159">
        <v>69481</v>
      </c>
      <c r="Q350" s="159">
        <f t="shared" si="981"/>
        <v>7990315</v>
      </c>
      <c r="R350" s="160" t="str">
        <f t="shared" si="982"/>
        <v>OK</v>
      </c>
      <c r="S350" s="159">
        <v>69618</v>
      </c>
      <c r="T350" s="159">
        <f t="shared" si="983"/>
        <v>8006070</v>
      </c>
      <c r="U350" s="160" t="str">
        <f t="shared" si="984"/>
        <v>OK</v>
      </c>
      <c r="V350" s="159">
        <v>69823</v>
      </c>
      <c r="W350" s="159">
        <f t="shared" si="985"/>
        <v>8029645</v>
      </c>
      <c r="X350" s="160" t="str">
        <f t="shared" si="986"/>
        <v>OK</v>
      </c>
      <c r="Y350" s="159">
        <v>70414</v>
      </c>
      <c r="Z350" s="159">
        <f t="shared" si="987"/>
        <v>8097610</v>
      </c>
      <c r="AA350" s="160" t="str">
        <f t="shared" si="988"/>
        <v>OK</v>
      </c>
      <c r="AB350" s="159">
        <v>69704</v>
      </c>
      <c r="AC350" s="159">
        <f t="shared" si="989"/>
        <v>8015960</v>
      </c>
      <c r="AD350" s="160" t="str">
        <f t="shared" si="990"/>
        <v>OK</v>
      </c>
      <c r="AE350" s="159">
        <v>67950</v>
      </c>
      <c r="AF350" s="159">
        <f t="shared" si="991"/>
        <v>7814250</v>
      </c>
      <c r="AG350" s="160" t="str">
        <f t="shared" si="992"/>
        <v>OK</v>
      </c>
      <c r="AH350" s="159">
        <v>69632</v>
      </c>
      <c r="AI350" s="159">
        <f t="shared" si="993"/>
        <v>8007680</v>
      </c>
      <c r="AJ350" s="160" t="str">
        <f t="shared" si="994"/>
        <v>OK</v>
      </c>
      <c r="AK350" s="159">
        <v>69780</v>
      </c>
      <c r="AL350" s="159">
        <f t="shared" si="995"/>
        <v>8024700</v>
      </c>
      <c r="AM350" s="160" t="str">
        <f t="shared" si="996"/>
        <v>OK</v>
      </c>
      <c r="AN350" s="159">
        <v>69484</v>
      </c>
      <c r="AO350" s="159">
        <f t="shared" si="997"/>
        <v>7990660</v>
      </c>
      <c r="AP350" s="160" t="str">
        <f t="shared" si="998"/>
        <v>OK</v>
      </c>
      <c r="AQ350" s="159">
        <v>69899</v>
      </c>
      <c r="AR350" s="159">
        <f t="shared" si="999"/>
        <v>8038385</v>
      </c>
      <c r="AS350" s="160" t="str">
        <f t="shared" si="1000"/>
        <v>OK</v>
      </c>
      <c r="AT350" s="159">
        <v>69872</v>
      </c>
      <c r="AU350" s="159">
        <f t="shared" si="1001"/>
        <v>8035280</v>
      </c>
      <c r="AV350" s="160" t="str">
        <f t="shared" si="1002"/>
        <v>OK</v>
      </c>
      <c r="AW350" s="159">
        <v>69100</v>
      </c>
      <c r="AX350" s="159">
        <f t="shared" si="1003"/>
        <v>7946500</v>
      </c>
      <c r="AY350" s="160" t="str">
        <f t="shared" si="1004"/>
        <v>OK</v>
      </c>
      <c r="AZ350" s="159">
        <v>70414</v>
      </c>
      <c r="BA350" s="159">
        <f t="shared" si="1005"/>
        <v>8097610</v>
      </c>
      <c r="BB350" s="160" t="str">
        <f t="shared" si="1006"/>
        <v>OK</v>
      </c>
    </row>
    <row r="351" spans="1:54" ht="165" x14ac:dyDescent="0.2">
      <c r="A351" s="175" t="s">
        <v>499</v>
      </c>
      <c r="B351" s="162" t="s">
        <v>500</v>
      </c>
      <c r="C351" s="157" t="s">
        <v>185</v>
      </c>
      <c r="D351" s="166">
        <v>288</v>
      </c>
      <c r="E351" s="159">
        <v>85364</v>
      </c>
      <c r="F351" s="159">
        <f t="shared" si="974"/>
        <v>24584832</v>
      </c>
      <c r="G351" s="159">
        <v>84681</v>
      </c>
      <c r="H351" s="159">
        <f t="shared" si="975"/>
        <v>24388128</v>
      </c>
      <c r="I351" s="160" t="str">
        <f t="shared" si="976"/>
        <v>OK</v>
      </c>
      <c r="J351" s="159">
        <v>83935</v>
      </c>
      <c r="K351" s="159">
        <f t="shared" si="977"/>
        <v>24173280</v>
      </c>
      <c r="L351" s="160" t="str">
        <f t="shared" si="978"/>
        <v>OK</v>
      </c>
      <c r="M351" s="159">
        <v>85364</v>
      </c>
      <c r="N351" s="159">
        <f t="shared" si="979"/>
        <v>24584832</v>
      </c>
      <c r="O351" s="160" t="str">
        <f t="shared" si="980"/>
        <v>OK</v>
      </c>
      <c r="P351" s="159">
        <v>84233</v>
      </c>
      <c r="Q351" s="159">
        <f t="shared" si="981"/>
        <v>24259104</v>
      </c>
      <c r="R351" s="160" t="str">
        <f t="shared" si="982"/>
        <v>OK</v>
      </c>
      <c r="S351" s="159">
        <v>84399</v>
      </c>
      <c r="T351" s="159">
        <f t="shared" si="983"/>
        <v>24306912</v>
      </c>
      <c r="U351" s="160" t="str">
        <f t="shared" si="984"/>
        <v>OK</v>
      </c>
      <c r="V351" s="159">
        <v>84647</v>
      </c>
      <c r="W351" s="159">
        <f t="shared" si="985"/>
        <v>24378336</v>
      </c>
      <c r="X351" s="160" t="str">
        <f t="shared" si="986"/>
        <v>OK</v>
      </c>
      <c r="Y351" s="159">
        <v>85364</v>
      </c>
      <c r="Z351" s="159">
        <f t="shared" si="987"/>
        <v>24584832</v>
      </c>
      <c r="AA351" s="160" t="str">
        <f t="shared" si="988"/>
        <v>OK</v>
      </c>
      <c r="AB351" s="159">
        <v>84503</v>
      </c>
      <c r="AC351" s="159">
        <f t="shared" si="989"/>
        <v>24336864</v>
      </c>
      <c r="AD351" s="160" t="str">
        <f t="shared" si="990"/>
        <v>OK</v>
      </c>
      <c r="AE351" s="159">
        <v>82376</v>
      </c>
      <c r="AF351" s="159">
        <f t="shared" si="991"/>
        <v>23724288</v>
      </c>
      <c r="AG351" s="160" t="str">
        <f t="shared" si="992"/>
        <v>OK</v>
      </c>
      <c r="AH351" s="159">
        <v>84416</v>
      </c>
      <c r="AI351" s="159">
        <f t="shared" si="993"/>
        <v>24311808</v>
      </c>
      <c r="AJ351" s="160" t="str">
        <f t="shared" si="994"/>
        <v>OK</v>
      </c>
      <c r="AK351" s="159">
        <v>84596</v>
      </c>
      <c r="AL351" s="159">
        <f t="shared" si="995"/>
        <v>24363648</v>
      </c>
      <c r="AM351" s="160" t="str">
        <f t="shared" si="996"/>
        <v>OK</v>
      </c>
      <c r="AN351" s="159">
        <v>84237</v>
      </c>
      <c r="AO351" s="159">
        <f t="shared" si="997"/>
        <v>24260256</v>
      </c>
      <c r="AP351" s="160" t="str">
        <f t="shared" si="998"/>
        <v>OK</v>
      </c>
      <c r="AQ351" s="159">
        <v>84740</v>
      </c>
      <c r="AR351" s="159">
        <f t="shared" si="999"/>
        <v>24405120</v>
      </c>
      <c r="AS351" s="160" t="str">
        <f t="shared" si="1000"/>
        <v>OK</v>
      </c>
      <c r="AT351" s="159">
        <v>84707</v>
      </c>
      <c r="AU351" s="159">
        <f t="shared" si="1001"/>
        <v>24395616</v>
      </c>
      <c r="AV351" s="160" t="str">
        <f t="shared" si="1002"/>
        <v>OK</v>
      </c>
      <c r="AW351" s="159">
        <v>84000</v>
      </c>
      <c r="AX351" s="159">
        <f t="shared" si="1003"/>
        <v>24192000</v>
      </c>
      <c r="AY351" s="160" t="str">
        <f t="shared" si="1004"/>
        <v>OK</v>
      </c>
      <c r="AZ351" s="159">
        <v>85364</v>
      </c>
      <c r="BA351" s="159">
        <f t="shared" si="1005"/>
        <v>24584832</v>
      </c>
      <c r="BB351" s="160" t="str">
        <f t="shared" si="1006"/>
        <v>OK</v>
      </c>
    </row>
    <row r="352" spans="1:54" ht="135" x14ac:dyDescent="0.2">
      <c r="A352" s="155">
        <v>31.11</v>
      </c>
      <c r="B352" s="162" t="s">
        <v>501</v>
      </c>
      <c r="C352" s="157" t="s">
        <v>185</v>
      </c>
      <c r="D352" s="166">
        <v>372</v>
      </c>
      <c r="E352" s="159">
        <v>67054</v>
      </c>
      <c r="F352" s="159">
        <f t="shared" si="974"/>
        <v>24944088</v>
      </c>
      <c r="G352" s="159">
        <v>66518</v>
      </c>
      <c r="H352" s="159">
        <f t="shared" si="975"/>
        <v>24744696</v>
      </c>
      <c r="I352" s="160" t="str">
        <f t="shared" si="976"/>
        <v>OK</v>
      </c>
      <c r="J352" s="159">
        <v>65931</v>
      </c>
      <c r="K352" s="159">
        <f t="shared" si="977"/>
        <v>24526332</v>
      </c>
      <c r="L352" s="160" t="str">
        <f t="shared" si="978"/>
        <v>OK</v>
      </c>
      <c r="M352" s="159">
        <v>67054</v>
      </c>
      <c r="N352" s="159">
        <f t="shared" si="979"/>
        <v>24944088</v>
      </c>
      <c r="O352" s="160" t="str">
        <f t="shared" si="980"/>
        <v>OK</v>
      </c>
      <c r="P352" s="159">
        <v>66166</v>
      </c>
      <c r="Q352" s="159">
        <f t="shared" si="981"/>
        <v>24613752</v>
      </c>
      <c r="R352" s="160" t="str">
        <f t="shared" si="982"/>
        <v>OK</v>
      </c>
      <c r="S352" s="159">
        <v>66296</v>
      </c>
      <c r="T352" s="159">
        <f t="shared" si="983"/>
        <v>24662112</v>
      </c>
      <c r="U352" s="160" t="str">
        <f t="shared" si="984"/>
        <v>OK</v>
      </c>
      <c r="V352" s="159">
        <v>66491</v>
      </c>
      <c r="W352" s="159">
        <f t="shared" si="985"/>
        <v>24734652</v>
      </c>
      <c r="X352" s="160" t="str">
        <f t="shared" si="986"/>
        <v>OK</v>
      </c>
      <c r="Y352" s="159">
        <v>67054</v>
      </c>
      <c r="Z352" s="159">
        <f t="shared" si="987"/>
        <v>24944088</v>
      </c>
      <c r="AA352" s="160" t="str">
        <f t="shared" si="988"/>
        <v>OK</v>
      </c>
      <c r="AB352" s="159">
        <v>66378</v>
      </c>
      <c r="AC352" s="159">
        <f t="shared" si="989"/>
        <v>24692616</v>
      </c>
      <c r="AD352" s="160" t="str">
        <f t="shared" si="990"/>
        <v>OK</v>
      </c>
      <c r="AE352" s="159">
        <v>64707</v>
      </c>
      <c r="AF352" s="159">
        <f t="shared" si="991"/>
        <v>24071004</v>
      </c>
      <c r="AG352" s="160" t="str">
        <f t="shared" si="992"/>
        <v>OK</v>
      </c>
      <c r="AH352" s="159">
        <v>66310</v>
      </c>
      <c r="AI352" s="159">
        <f t="shared" si="993"/>
        <v>24667320</v>
      </c>
      <c r="AJ352" s="160" t="str">
        <f t="shared" si="994"/>
        <v>OK</v>
      </c>
      <c r="AK352" s="159">
        <v>66451</v>
      </c>
      <c r="AL352" s="159">
        <f t="shared" si="995"/>
        <v>24719772</v>
      </c>
      <c r="AM352" s="160" t="str">
        <f t="shared" si="996"/>
        <v>OK</v>
      </c>
      <c r="AN352" s="159">
        <v>66168</v>
      </c>
      <c r="AO352" s="159">
        <f t="shared" si="997"/>
        <v>24614496</v>
      </c>
      <c r="AP352" s="160" t="str">
        <f t="shared" si="998"/>
        <v>OK</v>
      </c>
      <c r="AQ352" s="159">
        <v>66564</v>
      </c>
      <c r="AR352" s="159">
        <f t="shared" si="999"/>
        <v>24761808</v>
      </c>
      <c r="AS352" s="160" t="str">
        <f t="shared" si="1000"/>
        <v>OK</v>
      </c>
      <c r="AT352" s="159">
        <v>66538</v>
      </c>
      <c r="AU352" s="159">
        <f t="shared" si="1001"/>
        <v>24752136</v>
      </c>
      <c r="AV352" s="160" t="str">
        <f t="shared" si="1002"/>
        <v>OK</v>
      </c>
      <c r="AW352" s="159">
        <v>66000</v>
      </c>
      <c r="AX352" s="159">
        <f t="shared" si="1003"/>
        <v>24552000</v>
      </c>
      <c r="AY352" s="160" t="str">
        <f t="shared" si="1004"/>
        <v>OK</v>
      </c>
      <c r="AZ352" s="159">
        <v>67054</v>
      </c>
      <c r="BA352" s="159">
        <f t="shared" si="1005"/>
        <v>24944088</v>
      </c>
      <c r="BB352" s="160" t="str">
        <f t="shared" si="1006"/>
        <v>OK</v>
      </c>
    </row>
    <row r="353" spans="1:61" ht="105" x14ac:dyDescent="0.2">
      <c r="A353" s="155">
        <v>31.12</v>
      </c>
      <c r="B353" s="162" t="s">
        <v>502</v>
      </c>
      <c r="C353" s="157" t="s">
        <v>185</v>
      </c>
      <c r="D353" s="166">
        <v>22</v>
      </c>
      <c r="E353" s="159">
        <v>221094</v>
      </c>
      <c r="F353" s="159">
        <f t="shared" si="974"/>
        <v>4864068</v>
      </c>
      <c r="G353" s="159">
        <v>219325</v>
      </c>
      <c r="H353" s="159">
        <f t="shared" si="975"/>
        <v>4825150</v>
      </c>
      <c r="I353" s="160" t="str">
        <f t="shared" si="976"/>
        <v>OK</v>
      </c>
      <c r="J353" s="159">
        <v>217392</v>
      </c>
      <c r="K353" s="159">
        <f t="shared" si="977"/>
        <v>4782624</v>
      </c>
      <c r="L353" s="160" t="str">
        <f t="shared" si="978"/>
        <v>OK</v>
      </c>
      <c r="M353" s="159">
        <v>221094</v>
      </c>
      <c r="N353" s="159">
        <f t="shared" si="979"/>
        <v>4864068</v>
      </c>
      <c r="O353" s="160" t="str">
        <f t="shared" si="980"/>
        <v>OK</v>
      </c>
      <c r="P353" s="159">
        <v>218165</v>
      </c>
      <c r="Q353" s="159">
        <f t="shared" si="981"/>
        <v>4799630</v>
      </c>
      <c r="R353" s="160" t="str">
        <f t="shared" si="982"/>
        <v>OK</v>
      </c>
      <c r="S353" s="159">
        <v>218596</v>
      </c>
      <c r="T353" s="159">
        <f t="shared" si="983"/>
        <v>4809112</v>
      </c>
      <c r="U353" s="160" t="str">
        <f t="shared" si="984"/>
        <v>OK</v>
      </c>
      <c r="V353" s="159">
        <v>219237</v>
      </c>
      <c r="W353" s="159">
        <f t="shared" si="985"/>
        <v>4823214</v>
      </c>
      <c r="X353" s="160" t="str">
        <f t="shared" si="986"/>
        <v>OK</v>
      </c>
      <c r="Y353" s="159">
        <v>221094</v>
      </c>
      <c r="Z353" s="159">
        <f t="shared" si="987"/>
        <v>4864068</v>
      </c>
      <c r="AA353" s="160" t="str">
        <f t="shared" si="988"/>
        <v>OK</v>
      </c>
      <c r="AB353" s="159">
        <v>218864</v>
      </c>
      <c r="AC353" s="159">
        <f t="shared" si="989"/>
        <v>4815008</v>
      </c>
      <c r="AD353" s="160" t="str">
        <f t="shared" si="990"/>
        <v>OK</v>
      </c>
      <c r="AE353" s="159">
        <v>213356</v>
      </c>
      <c r="AF353" s="159">
        <f t="shared" si="991"/>
        <v>4693832</v>
      </c>
      <c r="AG353" s="160" t="str">
        <f t="shared" si="992"/>
        <v>OK</v>
      </c>
      <c r="AH353" s="159">
        <v>218640</v>
      </c>
      <c r="AI353" s="159">
        <f t="shared" si="993"/>
        <v>4810080</v>
      </c>
      <c r="AJ353" s="160" t="str">
        <f t="shared" si="994"/>
        <v>OK</v>
      </c>
      <c r="AK353" s="159">
        <v>219104</v>
      </c>
      <c r="AL353" s="159">
        <f t="shared" si="995"/>
        <v>4820288</v>
      </c>
      <c r="AM353" s="160" t="str">
        <f t="shared" si="996"/>
        <v>OK</v>
      </c>
      <c r="AN353" s="159">
        <v>218174</v>
      </c>
      <c r="AO353" s="159">
        <f t="shared" si="997"/>
        <v>4799828</v>
      </c>
      <c r="AP353" s="160" t="str">
        <f t="shared" si="998"/>
        <v>OK</v>
      </c>
      <c r="AQ353" s="159">
        <v>219477</v>
      </c>
      <c r="AR353" s="159">
        <f t="shared" si="999"/>
        <v>4828494</v>
      </c>
      <c r="AS353" s="160" t="str">
        <f t="shared" si="1000"/>
        <v>OK</v>
      </c>
      <c r="AT353" s="159">
        <v>219392</v>
      </c>
      <c r="AU353" s="159">
        <f t="shared" si="1001"/>
        <v>4826624</v>
      </c>
      <c r="AV353" s="160" t="str">
        <f t="shared" si="1002"/>
        <v>OK</v>
      </c>
      <c r="AW353" s="159">
        <v>217000</v>
      </c>
      <c r="AX353" s="159">
        <f t="shared" si="1003"/>
        <v>4774000</v>
      </c>
      <c r="AY353" s="160" t="str">
        <f t="shared" si="1004"/>
        <v>OK</v>
      </c>
      <c r="AZ353" s="159">
        <v>221094</v>
      </c>
      <c r="BA353" s="159">
        <f t="shared" si="1005"/>
        <v>4864068</v>
      </c>
      <c r="BB353" s="160" t="str">
        <f t="shared" si="1006"/>
        <v>OK</v>
      </c>
    </row>
    <row r="354" spans="1:61" ht="30" x14ac:dyDescent="0.2">
      <c r="A354" s="155">
        <v>31.13</v>
      </c>
      <c r="B354" s="162" t="s">
        <v>503</v>
      </c>
      <c r="C354" s="157" t="s">
        <v>185</v>
      </c>
      <c r="D354" s="166">
        <v>38</v>
      </c>
      <c r="E354" s="159">
        <v>118500</v>
      </c>
      <c r="F354" s="159">
        <f t="shared" si="974"/>
        <v>4503000</v>
      </c>
      <c r="G354" s="159">
        <v>117552</v>
      </c>
      <c r="H354" s="159">
        <f t="shared" si="975"/>
        <v>4466976</v>
      </c>
      <c r="I354" s="160" t="str">
        <f t="shared" si="976"/>
        <v>OK</v>
      </c>
      <c r="J354" s="159">
        <v>116516</v>
      </c>
      <c r="K354" s="159">
        <f t="shared" si="977"/>
        <v>4427608</v>
      </c>
      <c r="L354" s="160" t="str">
        <f t="shared" si="978"/>
        <v>OK</v>
      </c>
      <c r="M354" s="159">
        <v>118500</v>
      </c>
      <c r="N354" s="159">
        <f t="shared" si="979"/>
        <v>4503000</v>
      </c>
      <c r="O354" s="160" t="str">
        <f t="shared" si="980"/>
        <v>OK</v>
      </c>
      <c r="P354" s="159">
        <v>116930</v>
      </c>
      <c r="Q354" s="159">
        <f t="shared" si="981"/>
        <v>4443340</v>
      </c>
      <c r="R354" s="160" t="str">
        <f t="shared" si="982"/>
        <v>OK</v>
      </c>
      <c r="S354" s="159">
        <v>117161</v>
      </c>
      <c r="T354" s="159">
        <f t="shared" si="983"/>
        <v>4452118</v>
      </c>
      <c r="U354" s="160" t="str">
        <f t="shared" si="984"/>
        <v>OK</v>
      </c>
      <c r="V354" s="159">
        <v>117505</v>
      </c>
      <c r="W354" s="159">
        <f t="shared" si="985"/>
        <v>4465190</v>
      </c>
      <c r="X354" s="160" t="str">
        <f t="shared" si="986"/>
        <v>OK</v>
      </c>
      <c r="Y354" s="159">
        <v>118500</v>
      </c>
      <c r="Z354" s="159">
        <f t="shared" si="987"/>
        <v>4503000</v>
      </c>
      <c r="AA354" s="160" t="str">
        <f t="shared" si="988"/>
        <v>OK</v>
      </c>
      <c r="AB354" s="159">
        <v>117305</v>
      </c>
      <c r="AC354" s="159">
        <f t="shared" si="989"/>
        <v>4457590</v>
      </c>
      <c r="AD354" s="160" t="str">
        <f t="shared" si="990"/>
        <v>OK</v>
      </c>
      <c r="AE354" s="159">
        <v>114353</v>
      </c>
      <c r="AF354" s="159">
        <f t="shared" si="991"/>
        <v>4345414</v>
      </c>
      <c r="AG354" s="160" t="str">
        <f t="shared" si="992"/>
        <v>OK</v>
      </c>
      <c r="AH354" s="159">
        <v>117185</v>
      </c>
      <c r="AI354" s="159">
        <f t="shared" si="993"/>
        <v>4453030</v>
      </c>
      <c r="AJ354" s="160" t="str">
        <f t="shared" si="994"/>
        <v>OK</v>
      </c>
      <c r="AK354" s="159">
        <v>117434</v>
      </c>
      <c r="AL354" s="159">
        <f t="shared" si="995"/>
        <v>4462492</v>
      </c>
      <c r="AM354" s="160" t="str">
        <f t="shared" si="996"/>
        <v>OK</v>
      </c>
      <c r="AN354" s="159">
        <v>116935</v>
      </c>
      <c r="AO354" s="159">
        <f t="shared" si="997"/>
        <v>4443530</v>
      </c>
      <c r="AP354" s="160" t="str">
        <f t="shared" si="998"/>
        <v>OK</v>
      </c>
      <c r="AQ354" s="159">
        <v>117633</v>
      </c>
      <c r="AR354" s="159">
        <f t="shared" si="999"/>
        <v>4470054</v>
      </c>
      <c r="AS354" s="160" t="str">
        <f t="shared" si="1000"/>
        <v>OK</v>
      </c>
      <c r="AT354" s="159">
        <v>117588</v>
      </c>
      <c r="AU354" s="159">
        <f t="shared" si="1001"/>
        <v>4468344</v>
      </c>
      <c r="AV354" s="160" t="str">
        <f t="shared" si="1002"/>
        <v>OK</v>
      </c>
      <c r="AW354" s="159">
        <v>116150</v>
      </c>
      <c r="AX354" s="159">
        <f t="shared" si="1003"/>
        <v>4413700</v>
      </c>
      <c r="AY354" s="160" t="str">
        <f t="shared" si="1004"/>
        <v>OK</v>
      </c>
      <c r="AZ354" s="159">
        <v>118500</v>
      </c>
      <c r="BA354" s="159">
        <f t="shared" si="1005"/>
        <v>4503000</v>
      </c>
      <c r="BB354" s="160" t="str">
        <f t="shared" si="1006"/>
        <v>OK</v>
      </c>
    </row>
    <row r="355" spans="1:61" ht="30" x14ac:dyDescent="0.2">
      <c r="A355" s="155">
        <v>31.14</v>
      </c>
      <c r="B355" s="162" t="s">
        <v>504</v>
      </c>
      <c r="C355" s="157" t="s">
        <v>185</v>
      </c>
      <c r="D355" s="166">
        <v>54</v>
      </c>
      <c r="E355" s="159">
        <v>116500</v>
      </c>
      <c r="F355" s="159">
        <f t="shared" si="974"/>
        <v>6291000</v>
      </c>
      <c r="G355" s="159">
        <v>115568</v>
      </c>
      <c r="H355" s="159">
        <f t="shared" si="975"/>
        <v>6240672</v>
      </c>
      <c r="I355" s="160" t="str">
        <f t="shared" si="976"/>
        <v>OK</v>
      </c>
      <c r="J355" s="159">
        <v>114549</v>
      </c>
      <c r="K355" s="159">
        <f t="shared" si="977"/>
        <v>6185646</v>
      </c>
      <c r="L355" s="160" t="str">
        <f t="shared" si="978"/>
        <v>OK</v>
      </c>
      <c r="M355" s="159">
        <v>116500</v>
      </c>
      <c r="N355" s="159">
        <f t="shared" si="979"/>
        <v>6291000</v>
      </c>
      <c r="O355" s="160" t="str">
        <f t="shared" si="980"/>
        <v>OK</v>
      </c>
      <c r="P355" s="159">
        <v>114956</v>
      </c>
      <c r="Q355" s="159">
        <f t="shared" si="981"/>
        <v>6207624</v>
      </c>
      <c r="R355" s="160" t="str">
        <f t="shared" si="982"/>
        <v>OK</v>
      </c>
      <c r="S355" s="159">
        <v>115184</v>
      </c>
      <c r="T355" s="159">
        <f t="shared" si="983"/>
        <v>6219936</v>
      </c>
      <c r="U355" s="160" t="str">
        <f t="shared" si="984"/>
        <v>OK</v>
      </c>
      <c r="V355" s="159">
        <v>115521</v>
      </c>
      <c r="W355" s="159">
        <f t="shared" si="985"/>
        <v>6238134</v>
      </c>
      <c r="X355" s="160" t="str">
        <f t="shared" si="986"/>
        <v>OK</v>
      </c>
      <c r="Y355" s="159">
        <v>116500</v>
      </c>
      <c r="Z355" s="159">
        <f t="shared" si="987"/>
        <v>6291000</v>
      </c>
      <c r="AA355" s="160" t="str">
        <f t="shared" si="988"/>
        <v>OK</v>
      </c>
      <c r="AB355" s="159">
        <v>115325</v>
      </c>
      <c r="AC355" s="159">
        <f t="shared" si="989"/>
        <v>6227550</v>
      </c>
      <c r="AD355" s="160" t="str">
        <f t="shared" si="990"/>
        <v>OK</v>
      </c>
      <c r="AE355" s="159">
        <v>112423</v>
      </c>
      <c r="AF355" s="159">
        <f t="shared" si="991"/>
        <v>6070842</v>
      </c>
      <c r="AG355" s="160" t="str">
        <f t="shared" si="992"/>
        <v>OK</v>
      </c>
      <c r="AH355" s="159">
        <v>115207</v>
      </c>
      <c r="AI355" s="159">
        <f t="shared" si="993"/>
        <v>6221178</v>
      </c>
      <c r="AJ355" s="160" t="str">
        <f t="shared" si="994"/>
        <v>OK</v>
      </c>
      <c r="AK355" s="159">
        <v>115452</v>
      </c>
      <c r="AL355" s="159">
        <f t="shared" si="995"/>
        <v>6234408</v>
      </c>
      <c r="AM355" s="160" t="str">
        <f t="shared" si="996"/>
        <v>OK</v>
      </c>
      <c r="AN355" s="159">
        <v>114962</v>
      </c>
      <c r="AO355" s="159">
        <f t="shared" si="997"/>
        <v>6207948</v>
      </c>
      <c r="AP355" s="160" t="str">
        <f t="shared" si="998"/>
        <v>OK</v>
      </c>
      <c r="AQ355" s="159">
        <v>115648</v>
      </c>
      <c r="AR355" s="159">
        <f t="shared" si="999"/>
        <v>6244992</v>
      </c>
      <c r="AS355" s="160" t="str">
        <f t="shared" si="1000"/>
        <v>OK</v>
      </c>
      <c r="AT355" s="159">
        <v>115603</v>
      </c>
      <c r="AU355" s="159">
        <f t="shared" si="1001"/>
        <v>6242562</v>
      </c>
      <c r="AV355" s="160" t="str">
        <f t="shared" si="1002"/>
        <v>OK</v>
      </c>
      <c r="AW355" s="159">
        <v>114170</v>
      </c>
      <c r="AX355" s="159">
        <f t="shared" si="1003"/>
        <v>6165180</v>
      </c>
      <c r="AY355" s="160" t="str">
        <f t="shared" si="1004"/>
        <v>OK</v>
      </c>
      <c r="AZ355" s="159">
        <v>116500</v>
      </c>
      <c r="BA355" s="159">
        <f t="shared" si="1005"/>
        <v>6291000</v>
      </c>
      <c r="BB355" s="160" t="str">
        <f t="shared" si="1006"/>
        <v>OK</v>
      </c>
    </row>
    <row r="356" spans="1:61" ht="30" x14ac:dyDescent="0.2">
      <c r="A356" s="155">
        <v>31.15</v>
      </c>
      <c r="B356" s="162" t="s">
        <v>505</v>
      </c>
      <c r="C356" s="157" t="s">
        <v>185</v>
      </c>
      <c r="D356" s="166">
        <v>150</v>
      </c>
      <c r="E356" s="159">
        <v>153500</v>
      </c>
      <c r="F356" s="159">
        <f t="shared" si="974"/>
        <v>23025000</v>
      </c>
      <c r="G356" s="159">
        <v>152272</v>
      </c>
      <c r="H356" s="159">
        <f t="shared" si="975"/>
        <v>22840800</v>
      </c>
      <c r="I356" s="160" t="str">
        <f t="shared" si="976"/>
        <v>OK</v>
      </c>
      <c r="J356" s="159">
        <v>150930</v>
      </c>
      <c r="K356" s="159">
        <f t="shared" si="977"/>
        <v>22639500</v>
      </c>
      <c r="L356" s="160" t="str">
        <f t="shared" si="978"/>
        <v>OK</v>
      </c>
      <c r="M356" s="159">
        <v>153500</v>
      </c>
      <c r="N356" s="159">
        <f t="shared" si="979"/>
        <v>23025000</v>
      </c>
      <c r="O356" s="160" t="str">
        <f t="shared" si="980"/>
        <v>OK</v>
      </c>
      <c r="P356" s="159">
        <v>151466</v>
      </c>
      <c r="Q356" s="159">
        <f t="shared" si="981"/>
        <v>22719900</v>
      </c>
      <c r="R356" s="160" t="str">
        <f t="shared" si="982"/>
        <v>OK</v>
      </c>
      <c r="S356" s="159">
        <v>151765</v>
      </c>
      <c r="T356" s="159">
        <f t="shared" si="983"/>
        <v>22764750</v>
      </c>
      <c r="U356" s="160" t="str">
        <f t="shared" si="984"/>
        <v>OK</v>
      </c>
      <c r="V356" s="159">
        <v>152211</v>
      </c>
      <c r="W356" s="159">
        <f t="shared" si="985"/>
        <v>22831650</v>
      </c>
      <c r="X356" s="160" t="str">
        <f t="shared" si="986"/>
        <v>OK</v>
      </c>
      <c r="Y356" s="159">
        <v>153500</v>
      </c>
      <c r="Z356" s="159">
        <f t="shared" si="987"/>
        <v>23025000</v>
      </c>
      <c r="AA356" s="160" t="str">
        <f t="shared" si="988"/>
        <v>OK</v>
      </c>
      <c r="AB356" s="159">
        <v>151952</v>
      </c>
      <c r="AC356" s="159">
        <f t="shared" si="989"/>
        <v>22792800</v>
      </c>
      <c r="AD356" s="160" t="str">
        <f t="shared" si="990"/>
        <v>OK</v>
      </c>
      <c r="AE356" s="159">
        <v>148128</v>
      </c>
      <c r="AF356" s="159">
        <f t="shared" si="991"/>
        <v>22219200</v>
      </c>
      <c r="AG356" s="160" t="str">
        <f t="shared" si="992"/>
        <v>OK</v>
      </c>
      <c r="AH356" s="159">
        <v>151796</v>
      </c>
      <c r="AI356" s="159">
        <f t="shared" si="993"/>
        <v>22769400</v>
      </c>
      <c r="AJ356" s="160" t="str">
        <f t="shared" si="994"/>
        <v>OK</v>
      </c>
      <c r="AK356" s="159">
        <v>152119</v>
      </c>
      <c r="AL356" s="159">
        <f t="shared" si="995"/>
        <v>22817850</v>
      </c>
      <c r="AM356" s="160" t="str">
        <f t="shared" si="996"/>
        <v>OK</v>
      </c>
      <c r="AN356" s="159">
        <v>151473</v>
      </c>
      <c r="AO356" s="159">
        <f t="shared" si="997"/>
        <v>22720950</v>
      </c>
      <c r="AP356" s="160" t="str">
        <f t="shared" si="998"/>
        <v>OK</v>
      </c>
      <c r="AQ356" s="159">
        <v>152377</v>
      </c>
      <c r="AR356" s="159">
        <f t="shared" si="999"/>
        <v>22856550</v>
      </c>
      <c r="AS356" s="160" t="str">
        <f t="shared" si="1000"/>
        <v>OK</v>
      </c>
      <c r="AT356" s="159">
        <v>152318</v>
      </c>
      <c r="AU356" s="159">
        <f t="shared" si="1001"/>
        <v>22847700</v>
      </c>
      <c r="AV356" s="160" t="str">
        <f t="shared" si="1002"/>
        <v>OK</v>
      </c>
      <c r="AW356" s="159">
        <v>150450</v>
      </c>
      <c r="AX356" s="159">
        <f t="shared" si="1003"/>
        <v>22567500</v>
      </c>
      <c r="AY356" s="160" t="str">
        <f t="shared" si="1004"/>
        <v>OK</v>
      </c>
      <c r="AZ356" s="159">
        <v>153500</v>
      </c>
      <c r="BA356" s="159">
        <f t="shared" si="1005"/>
        <v>23025000</v>
      </c>
      <c r="BB356" s="160" t="str">
        <f t="shared" si="1006"/>
        <v>OK</v>
      </c>
    </row>
    <row r="357" spans="1:61" ht="30" x14ac:dyDescent="0.2">
      <c r="A357" s="155">
        <v>31.16</v>
      </c>
      <c r="B357" s="162" t="s">
        <v>506</v>
      </c>
      <c r="C357" s="157" t="s">
        <v>185</v>
      </c>
      <c r="D357" s="166">
        <v>96</v>
      </c>
      <c r="E357" s="159">
        <v>311500</v>
      </c>
      <c r="F357" s="159">
        <f t="shared" si="974"/>
        <v>29904000</v>
      </c>
      <c r="G357" s="159">
        <v>309008</v>
      </c>
      <c r="H357" s="159">
        <f t="shared" si="975"/>
        <v>29664768</v>
      </c>
      <c r="I357" s="160" t="str">
        <f t="shared" si="976"/>
        <v>OK</v>
      </c>
      <c r="J357" s="159">
        <v>306284</v>
      </c>
      <c r="K357" s="159">
        <f t="shared" si="977"/>
        <v>29403264</v>
      </c>
      <c r="L357" s="160" t="str">
        <f t="shared" si="978"/>
        <v>OK</v>
      </c>
      <c r="M357" s="159">
        <v>311500</v>
      </c>
      <c r="N357" s="159">
        <f t="shared" si="979"/>
        <v>29904000</v>
      </c>
      <c r="O357" s="160" t="str">
        <f t="shared" si="980"/>
        <v>OK</v>
      </c>
      <c r="P357" s="159">
        <v>307373</v>
      </c>
      <c r="Q357" s="159">
        <f t="shared" si="981"/>
        <v>29507808</v>
      </c>
      <c r="R357" s="160" t="str">
        <f t="shared" si="982"/>
        <v>OK</v>
      </c>
      <c r="S357" s="159">
        <v>307980</v>
      </c>
      <c r="T357" s="159">
        <f t="shared" si="983"/>
        <v>29566080</v>
      </c>
      <c r="U357" s="160" t="str">
        <f t="shared" si="984"/>
        <v>OK</v>
      </c>
      <c r="V357" s="159">
        <v>308883</v>
      </c>
      <c r="W357" s="159">
        <f t="shared" si="985"/>
        <v>29652768</v>
      </c>
      <c r="X357" s="160" t="str">
        <f t="shared" si="986"/>
        <v>OK</v>
      </c>
      <c r="Y357" s="159">
        <v>311500</v>
      </c>
      <c r="Z357" s="159">
        <f t="shared" si="987"/>
        <v>29904000</v>
      </c>
      <c r="AA357" s="160" t="str">
        <f t="shared" si="988"/>
        <v>OK</v>
      </c>
      <c r="AB357" s="159">
        <v>308358</v>
      </c>
      <c r="AC357" s="159">
        <f t="shared" si="989"/>
        <v>29602368</v>
      </c>
      <c r="AD357" s="160" t="str">
        <f t="shared" si="990"/>
        <v>OK</v>
      </c>
      <c r="AE357" s="159">
        <v>300598</v>
      </c>
      <c r="AF357" s="159">
        <f t="shared" si="991"/>
        <v>28857408</v>
      </c>
      <c r="AG357" s="160" t="str">
        <f t="shared" si="992"/>
        <v>OK</v>
      </c>
      <c r="AH357" s="159">
        <v>308042</v>
      </c>
      <c r="AI357" s="159">
        <f t="shared" si="993"/>
        <v>29572032</v>
      </c>
      <c r="AJ357" s="160" t="str">
        <f t="shared" si="994"/>
        <v>OK</v>
      </c>
      <c r="AK357" s="159">
        <v>308697</v>
      </c>
      <c r="AL357" s="159">
        <f t="shared" si="995"/>
        <v>29634912</v>
      </c>
      <c r="AM357" s="160" t="str">
        <f t="shared" si="996"/>
        <v>OK</v>
      </c>
      <c r="AN357" s="159">
        <v>307386</v>
      </c>
      <c r="AO357" s="159">
        <f t="shared" si="997"/>
        <v>29509056</v>
      </c>
      <c r="AP357" s="160" t="str">
        <f t="shared" si="998"/>
        <v>OK</v>
      </c>
      <c r="AQ357" s="159">
        <v>309222</v>
      </c>
      <c r="AR357" s="159">
        <f t="shared" si="999"/>
        <v>29685312</v>
      </c>
      <c r="AS357" s="160" t="str">
        <f t="shared" si="1000"/>
        <v>OK</v>
      </c>
      <c r="AT357" s="159">
        <v>309101</v>
      </c>
      <c r="AU357" s="159">
        <f t="shared" si="1001"/>
        <v>29673696</v>
      </c>
      <c r="AV357" s="160" t="str">
        <f t="shared" si="1002"/>
        <v>OK</v>
      </c>
      <c r="AW357" s="159">
        <v>305300</v>
      </c>
      <c r="AX357" s="159">
        <f t="shared" si="1003"/>
        <v>29308800</v>
      </c>
      <c r="AY357" s="160" t="str">
        <f t="shared" si="1004"/>
        <v>OK</v>
      </c>
      <c r="AZ357" s="159">
        <v>311500</v>
      </c>
      <c r="BA357" s="159">
        <f t="shared" si="1005"/>
        <v>29904000</v>
      </c>
      <c r="BB357" s="160" t="str">
        <f t="shared" si="1006"/>
        <v>OK</v>
      </c>
    </row>
    <row r="358" spans="1:61" ht="30" x14ac:dyDescent="0.2">
      <c r="A358" s="155">
        <v>31.17</v>
      </c>
      <c r="B358" s="162" t="s">
        <v>507</v>
      </c>
      <c r="C358" s="157" t="s">
        <v>185</v>
      </c>
      <c r="D358" s="166">
        <v>208</v>
      </c>
      <c r="E358" s="159">
        <v>47700</v>
      </c>
      <c r="F358" s="159">
        <f t="shared" si="974"/>
        <v>9921600</v>
      </c>
      <c r="G358" s="159">
        <v>47318</v>
      </c>
      <c r="H358" s="159">
        <f t="shared" si="975"/>
        <v>9842144</v>
      </c>
      <c r="I358" s="160" t="str">
        <f t="shared" si="976"/>
        <v>OK</v>
      </c>
      <c r="J358" s="159">
        <v>46901</v>
      </c>
      <c r="K358" s="159">
        <f t="shared" si="977"/>
        <v>9755408</v>
      </c>
      <c r="L358" s="160" t="str">
        <f t="shared" si="978"/>
        <v>OK</v>
      </c>
      <c r="M358" s="159">
        <v>47700</v>
      </c>
      <c r="N358" s="159">
        <f t="shared" si="979"/>
        <v>9921600</v>
      </c>
      <c r="O358" s="160" t="str">
        <f t="shared" si="980"/>
        <v>OK</v>
      </c>
      <c r="P358" s="159">
        <v>47068</v>
      </c>
      <c r="Q358" s="159">
        <f t="shared" si="981"/>
        <v>9790144</v>
      </c>
      <c r="R358" s="160" t="str">
        <f t="shared" si="982"/>
        <v>OK</v>
      </c>
      <c r="S358" s="159">
        <v>47161</v>
      </c>
      <c r="T358" s="159">
        <f t="shared" si="983"/>
        <v>9809488</v>
      </c>
      <c r="U358" s="160" t="str">
        <f t="shared" si="984"/>
        <v>OK</v>
      </c>
      <c r="V358" s="159">
        <v>47299</v>
      </c>
      <c r="W358" s="159">
        <f t="shared" si="985"/>
        <v>9838192</v>
      </c>
      <c r="X358" s="160" t="str">
        <f t="shared" si="986"/>
        <v>OK</v>
      </c>
      <c r="Y358" s="159">
        <v>47700</v>
      </c>
      <c r="Z358" s="159">
        <f t="shared" si="987"/>
        <v>9921600</v>
      </c>
      <c r="AA358" s="160" t="str">
        <f t="shared" si="988"/>
        <v>OK</v>
      </c>
      <c r="AB358" s="159">
        <v>47219</v>
      </c>
      <c r="AC358" s="159">
        <f t="shared" si="989"/>
        <v>9821552</v>
      </c>
      <c r="AD358" s="160" t="str">
        <f t="shared" si="990"/>
        <v>OK</v>
      </c>
      <c r="AE358" s="159">
        <v>46031</v>
      </c>
      <c r="AF358" s="159">
        <f t="shared" si="991"/>
        <v>9574448</v>
      </c>
      <c r="AG358" s="160" t="str">
        <f t="shared" si="992"/>
        <v>OK</v>
      </c>
      <c r="AH358" s="159">
        <v>47171</v>
      </c>
      <c r="AI358" s="159">
        <f t="shared" si="993"/>
        <v>9811568</v>
      </c>
      <c r="AJ358" s="160" t="str">
        <f t="shared" si="994"/>
        <v>OK</v>
      </c>
      <c r="AK358" s="159">
        <v>47271</v>
      </c>
      <c r="AL358" s="159">
        <f t="shared" si="995"/>
        <v>9832368</v>
      </c>
      <c r="AM358" s="160" t="str">
        <f t="shared" si="996"/>
        <v>OK</v>
      </c>
      <c r="AN358" s="159">
        <v>47070</v>
      </c>
      <c r="AO358" s="159">
        <f t="shared" si="997"/>
        <v>9790560</v>
      </c>
      <c r="AP358" s="160" t="str">
        <f t="shared" si="998"/>
        <v>OK</v>
      </c>
      <c r="AQ358" s="159">
        <v>47351</v>
      </c>
      <c r="AR358" s="159">
        <f t="shared" si="999"/>
        <v>9849008</v>
      </c>
      <c r="AS358" s="160" t="str">
        <f t="shared" si="1000"/>
        <v>OK</v>
      </c>
      <c r="AT358" s="159">
        <v>47333</v>
      </c>
      <c r="AU358" s="159">
        <f t="shared" si="1001"/>
        <v>9845264</v>
      </c>
      <c r="AV358" s="160" t="str">
        <f t="shared" si="1002"/>
        <v>OK</v>
      </c>
      <c r="AW358" s="159">
        <v>46750</v>
      </c>
      <c r="AX358" s="159">
        <f t="shared" si="1003"/>
        <v>9724000</v>
      </c>
      <c r="AY358" s="160" t="str">
        <f t="shared" si="1004"/>
        <v>OK</v>
      </c>
      <c r="AZ358" s="159">
        <v>47700</v>
      </c>
      <c r="BA358" s="159">
        <f t="shared" si="1005"/>
        <v>9921600</v>
      </c>
      <c r="BB358" s="160" t="str">
        <f t="shared" si="1006"/>
        <v>OK</v>
      </c>
    </row>
    <row r="359" spans="1:61" ht="30" x14ac:dyDescent="0.2">
      <c r="A359" s="155">
        <v>31.18</v>
      </c>
      <c r="B359" s="162" t="s">
        <v>508</v>
      </c>
      <c r="C359" s="157" t="s">
        <v>185</v>
      </c>
      <c r="D359" s="166">
        <v>84</v>
      </c>
      <c r="E359" s="159">
        <v>95500</v>
      </c>
      <c r="F359" s="159">
        <f t="shared" si="974"/>
        <v>8022000</v>
      </c>
      <c r="G359" s="159">
        <v>94736</v>
      </c>
      <c r="H359" s="159">
        <f t="shared" si="975"/>
        <v>7957824</v>
      </c>
      <c r="I359" s="160" t="str">
        <f t="shared" si="976"/>
        <v>OK</v>
      </c>
      <c r="J359" s="159">
        <v>93901</v>
      </c>
      <c r="K359" s="159">
        <f t="shared" si="977"/>
        <v>7887684</v>
      </c>
      <c r="L359" s="160" t="str">
        <f t="shared" si="978"/>
        <v>OK</v>
      </c>
      <c r="M359" s="159">
        <v>95500</v>
      </c>
      <c r="N359" s="159">
        <f t="shared" si="979"/>
        <v>8022000</v>
      </c>
      <c r="O359" s="160" t="str">
        <f t="shared" si="980"/>
        <v>OK</v>
      </c>
      <c r="P359" s="159">
        <v>94235</v>
      </c>
      <c r="Q359" s="159">
        <f t="shared" si="981"/>
        <v>7915740</v>
      </c>
      <c r="R359" s="160" t="str">
        <f t="shared" si="982"/>
        <v>OK</v>
      </c>
      <c r="S359" s="159">
        <v>94421</v>
      </c>
      <c r="T359" s="159">
        <f t="shared" si="983"/>
        <v>7931364</v>
      </c>
      <c r="U359" s="160" t="str">
        <f t="shared" si="984"/>
        <v>OK</v>
      </c>
      <c r="V359" s="159">
        <v>94698</v>
      </c>
      <c r="W359" s="159">
        <f t="shared" si="985"/>
        <v>7954632</v>
      </c>
      <c r="X359" s="160" t="str">
        <f t="shared" si="986"/>
        <v>OK</v>
      </c>
      <c r="Y359" s="159">
        <v>95500</v>
      </c>
      <c r="Z359" s="159">
        <f t="shared" si="987"/>
        <v>8022000</v>
      </c>
      <c r="AA359" s="160" t="str">
        <f t="shared" si="988"/>
        <v>OK</v>
      </c>
      <c r="AB359" s="159">
        <v>94537</v>
      </c>
      <c r="AC359" s="159">
        <f t="shared" si="989"/>
        <v>7941108</v>
      </c>
      <c r="AD359" s="160" t="str">
        <f t="shared" si="990"/>
        <v>OK</v>
      </c>
      <c r="AE359" s="159">
        <v>92158</v>
      </c>
      <c r="AF359" s="159">
        <f t="shared" si="991"/>
        <v>7741272</v>
      </c>
      <c r="AG359" s="160" t="str">
        <f t="shared" si="992"/>
        <v>OK</v>
      </c>
      <c r="AH359" s="159">
        <v>94440</v>
      </c>
      <c r="AI359" s="159">
        <f t="shared" si="993"/>
        <v>7932960</v>
      </c>
      <c r="AJ359" s="160" t="str">
        <f t="shared" si="994"/>
        <v>OK</v>
      </c>
      <c r="AK359" s="159">
        <v>94641</v>
      </c>
      <c r="AL359" s="159">
        <f t="shared" si="995"/>
        <v>7949844</v>
      </c>
      <c r="AM359" s="160" t="str">
        <f t="shared" si="996"/>
        <v>OK</v>
      </c>
      <c r="AN359" s="159">
        <v>94239</v>
      </c>
      <c r="AO359" s="159">
        <f t="shared" si="997"/>
        <v>7916076</v>
      </c>
      <c r="AP359" s="160" t="str">
        <f t="shared" si="998"/>
        <v>OK</v>
      </c>
      <c r="AQ359" s="159">
        <v>94802</v>
      </c>
      <c r="AR359" s="159">
        <f t="shared" si="999"/>
        <v>7963368</v>
      </c>
      <c r="AS359" s="160" t="str">
        <f t="shared" si="1000"/>
        <v>OK</v>
      </c>
      <c r="AT359" s="159">
        <v>94765</v>
      </c>
      <c r="AU359" s="159">
        <f t="shared" si="1001"/>
        <v>7960260</v>
      </c>
      <c r="AV359" s="160" t="str">
        <f t="shared" si="1002"/>
        <v>OK</v>
      </c>
      <c r="AW359" s="159">
        <v>93600</v>
      </c>
      <c r="AX359" s="159">
        <f t="shared" si="1003"/>
        <v>7862400</v>
      </c>
      <c r="AY359" s="160" t="str">
        <f t="shared" si="1004"/>
        <v>OK</v>
      </c>
      <c r="AZ359" s="159">
        <v>95500</v>
      </c>
      <c r="BA359" s="159">
        <f t="shared" si="1005"/>
        <v>8022000</v>
      </c>
      <c r="BB359" s="160" t="str">
        <f t="shared" si="1006"/>
        <v>OK</v>
      </c>
    </row>
    <row r="360" spans="1:61" ht="30" x14ac:dyDescent="0.2">
      <c r="A360" s="155">
        <v>31.19</v>
      </c>
      <c r="B360" s="162" t="s">
        <v>509</v>
      </c>
      <c r="C360" s="157" t="s">
        <v>185</v>
      </c>
      <c r="D360" s="166">
        <v>91</v>
      </c>
      <c r="E360" s="159">
        <v>311500</v>
      </c>
      <c r="F360" s="159">
        <f t="shared" si="974"/>
        <v>28346500</v>
      </c>
      <c r="G360" s="159">
        <v>309008</v>
      </c>
      <c r="H360" s="159">
        <f t="shared" si="975"/>
        <v>28119728</v>
      </c>
      <c r="I360" s="160" t="str">
        <f t="shared" si="976"/>
        <v>OK</v>
      </c>
      <c r="J360" s="159">
        <v>306284</v>
      </c>
      <c r="K360" s="159">
        <f t="shared" si="977"/>
        <v>27871844</v>
      </c>
      <c r="L360" s="160" t="str">
        <f t="shared" si="978"/>
        <v>OK</v>
      </c>
      <c r="M360" s="159">
        <v>311500</v>
      </c>
      <c r="N360" s="159">
        <f t="shared" si="979"/>
        <v>28346500</v>
      </c>
      <c r="O360" s="160" t="str">
        <f t="shared" si="980"/>
        <v>OK</v>
      </c>
      <c r="P360" s="159">
        <v>307373</v>
      </c>
      <c r="Q360" s="159">
        <f t="shared" si="981"/>
        <v>27970943</v>
      </c>
      <c r="R360" s="160" t="str">
        <f t="shared" si="982"/>
        <v>OK</v>
      </c>
      <c r="S360" s="159">
        <v>307980</v>
      </c>
      <c r="T360" s="159">
        <f t="shared" si="983"/>
        <v>28026180</v>
      </c>
      <c r="U360" s="160" t="str">
        <f t="shared" si="984"/>
        <v>OK</v>
      </c>
      <c r="V360" s="159">
        <v>308883</v>
      </c>
      <c r="W360" s="159">
        <f t="shared" si="985"/>
        <v>28108353</v>
      </c>
      <c r="X360" s="160" t="str">
        <f t="shared" si="986"/>
        <v>OK</v>
      </c>
      <c r="Y360" s="159">
        <v>311500</v>
      </c>
      <c r="Z360" s="159">
        <f t="shared" si="987"/>
        <v>28346500</v>
      </c>
      <c r="AA360" s="160" t="str">
        <f t="shared" si="988"/>
        <v>OK</v>
      </c>
      <c r="AB360" s="159">
        <v>308358</v>
      </c>
      <c r="AC360" s="159">
        <f t="shared" si="989"/>
        <v>28060578</v>
      </c>
      <c r="AD360" s="160" t="str">
        <f t="shared" si="990"/>
        <v>OK</v>
      </c>
      <c r="AE360" s="159">
        <v>300598</v>
      </c>
      <c r="AF360" s="159">
        <f t="shared" si="991"/>
        <v>27354418</v>
      </c>
      <c r="AG360" s="160" t="str">
        <f t="shared" si="992"/>
        <v>OK</v>
      </c>
      <c r="AH360" s="159">
        <v>308042</v>
      </c>
      <c r="AI360" s="159">
        <f t="shared" si="993"/>
        <v>28031822</v>
      </c>
      <c r="AJ360" s="160" t="str">
        <f t="shared" si="994"/>
        <v>OK</v>
      </c>
      <c r="AK360" s="159">
        <v>308697</v>
      </c>
      <c r="AL360" s="159">
        <f t="shared" si="995"/>
        <v>28091427</v>
      </c>
      <c r="AM360" s="160" t="str">
        <f t="shared" si="996"/>
        <v>OK</v>
      </c>
      <c r="AN360" s="159">
        <v>307386</v>
      </c>
      <c r="AO360" s="159">
        <f t="shared" si="997"/>
        <v>27972126</v>
      </c>
      <c r="AP360" s="160" t="str">
        <f t="shared" si="998"/>
        <v>OK</v>
      </c>
      <c r="AQ360" s="159">
        <v>309222</v>
      </c>
      <c r="AR360" s="159">
        <f t="shared" si="999"/>
        <v>28139202</v>
      </c>
      <c r="AS360" s="160" t="str">
        <f t="shared" si="1000"/>
        <v>OK</v>
      </c>
      <c r="AT360" s="159">
        <v>309101</v>
      </c>
      <c r="AU360" s="159">
        <f t="shared" si="1001"/>
        <v>28128191</v>
      </c>
      <c r="AV360" s="160" t="str">
        <f t="shared" si="1002"/>
        <v>OK</v>
      </c>
      <c r="AW360" s="159">
        <v>305300</v>
      </c>
      <c r="AX360" s="159">
        <f t="shared" si="1003"/>
        <v>27782300</v>
      </c>
      <c r="AY360" s="160" t="str">
        <f t="shared" si="1004"/>
        <v>OK</v>
      </c>
      <c r="AZ360" s="159">
        <v>311500</v>
      </c>
      <c r="BA360" s="159">
        <f t="shared" si="1005"/>
        <v>28346500</v>
      </c>
      <c r="BB360" s="160" t="str">
        <f t="shared" si="1006"/>
        <v>OK</v>
      </c>
    </row>
    <row r="361" spans="1:61" ht="30" x14ac:dyDescent="0.2">
      <c r="A361" s="175" t="s">
        <v>510</v>
      </c>
      <c r="B361" s="162" t="s">
        <v>511</v>
      </c>
      <c r="C361" s="157" t="s">
        <v>185</v>
      </c>
      <c r="D361" s="166">
        <v>26</v>
      </c>
      <c r="E361" s="159">
        <v>31500</v>
      </c>
      <c r="F361" s="159">
        <f t="shared" si="974"/>
        <v>819000</v>
      </c>
      <c r="G361" s="159">
        <v>31248</v>
      </c>
      <c r="H361" s="159">
        <f t="shared" si="975"/>
        <v>812448</v>
      </c>
      <c r="I361" s="160" t="str">
        <f t="shared" si="976"/>
        <v>OK</v>
      </c>
      <c r="J361" s="159">
        <v>30973</v>
      </c>
      <c r="K361" s="159">
        <f t="shared" si="977"/>
        <v>805298</v>
      </c>
      <c r="L361" s="160" t="str">
        <f t="shared" si="978"/>
        <v>OK</v>
      </c>
      <c r="M361" s="159">
        <v>31500</v>
      </c>
      <c r="N361" s="159">
        <f t="shared" si="979"/>
        <v>819000</v>
      </c>
      <c r="O361" s="160" t="str">
        <f t="shared" si="980"/>
        <v>OK</v>
      </c>
      <c r="P361" s="159">
        <v>31083</v>
      </c>
      <c r="Q361" s="159">
        <f t="shared" si="981"/>
        <v>808158</v>
      </c>
      <c r="R361" s="160" t="str">
        <f t="shared" si="982"/>
        <v>OK</v>
      </c>
      <c r="S361" s="159">
        <v>31144</v>
      </c>
      <c r="T361" s="159">
        <f t="shared" si="983"/>
        <v>809744</v>
      </c>
      <c r="U361" s="160" t="str">
        <f t="shared" si="984"/>
        <v>OK</v>
      </c>
      <c r="V361" s="159">
        <v>31235</v>
      </c>
      <c r="W361" s="159">
        <f t="shared" si="985"/>
        <v>812110</v>
      </c>
      <c r="X361" s="160" t="str">
        <f t="shared" si="986"/>
        <v>OK</v>
      </c>
      <c r="Y361" s="159">
        <v>31500</v>
      </c>
      <c r="Z361" s="159">
        <f t="shared" si="987"/>
        <v>819000</v>
      </c>
      <c r="AA361" s="160" t="str">
        <f t="shared" si="988"/>
        <v>OK</v>
      </c>
      <c r="AB361" s="159">
        <v>31182</v>
      </c>
      <c r="AC361" s="159">
        <f t="shared" si="989"/>
        <v>810732</v>
      </c>
      <c r="AD361" s="160" t="str">
        <f t="shared" si="990"/>
        <v>OK</v>
      </c>
      <c r="AE361" s="159">
        <v>30398</v>
      </c>
      <c r="AF361" s="159">
        <f t="shared" si="991"/>
        <v>790348</v>
      </c>
      <c r="AG361" s="160" t="str">
        <f t="shared" si="992"/>
        <v>OK</v>
      </c>
      <c r="AH361" s="159">
        <v>31150</v>
      </c>
      <c r="AI361" s="159">
        <f t="shared" si="993"/>
        <v>809900</v>
      </c>
      <c r="AJ361" s="160" t="str">
        <f t="shared" si="994"/>
        <v>OK</v>
      </c>
      <c r="AK361" s="159">
        <v>31217</v>
      </c>
      <c r="AL361" s="159">
        <f t="shared" si="995"/>
        <v>811642</v>
      </c>
      <c r="AM361" s="160" t="str">
        <f t="shared" si="996"/>
        <v>OK</v>
      </c>
      <c r="AN361" s="159">
        <v>31084</v>
      </c>
      <c r="AO361" s="159">
        <f t="shared" si="997"/>
        <v>808184</v>
      </c>
      <c r="AP361" s="160" t="str">
        <f t="shared" si="998"/>
        <v>OK</v>
      </c>
      <c r="AQ361" s="159">
        <v>31270</v>
      </c>
      <c r="AR361" s="159">
        <f t="shared" si="999"/>
        <v>813020</v>
      </c>
      <c r="AS361" s="160" t="str">
        <f t="shared" si="1000"/>
        <v>OK</v>
      </c>
      <c r="AT361" s="159">
        <v>31257</v>
      </c>
      <c r="AU361" s="159">
        <f t="shared" si="1001"/>
        <v>812682</v>
      </c>
      <c r="AV361" s="160" t="str">
        <f t="shared" si="1002"/>
        <v>OK</v>
      </c>
      <c r="AW361" s="159">
        <v>30900</v>
      </c>
      <c r="AX361" s="159">
        <f t="shared" si="1003"/>
        <v>803400</v>
      </c>
      <c r="AY361" s="160" t="str">
        <f t="shared" si="1004"/>
        <v>OK</v>
      </c>
      <c r="AZ361" s="159">
        <v>31500</v>
      </c>
      <c r="BA361" s="159">
        <f t="shared" si="1005"/>
        <v>819000</v>
      </c>
      <c r="BB361" s="160" t="str">
        <f t="shared" si="1006"/>
        <v>OK</v>
      </c>
    </row>
    <row r="362" spans="1:61" ht="30" x14ac:dyDescent="0.2">
      <c r="A362" s="155">
        <v>31.21</v>
      </c>
      <c r="B362" s="162" t="s">
        <v>512</v>
      </c>
      <c r="C362" s="157" t="s">
        <v>185</v>
      </c>
      <c r="D362" s="166">
        <v>24</v>
      </c>
      <c r="E362" s="159">
        <v>151500</v>
      </c>
      <c r="F362" s="159">
        <f t="shared" si="974"/>
        <v>3636000</v>
      </c>
      <c r="G362" s="159">
        <v>150288</v>
      </c>
      <c r="H362" s="159">
        <f t="shared" si="975"/>
        <v>3606912</v>
      </c>
      <c r="I362" s="160" t="str">
        <f t="shared" si="976"/>
        <v>OK</v>
      </c>
      <c r="J362" s="159">
        <v>148963</v>
      </c>
      <c r="K362" s="159">
        <f t="shared" si="977"/>
        <v>3575112</v>
      </c>
      <c r="L362" s="160" t="str">
        <f t="shared" si="978"/>
        <v>OK</v>
      </c>
      <c r="M362" s="159">
        <v>151500</v>
      </c>
      <c r="N362" s="159">
        <f t="shared" si="979"/>
        <v>3636000</v>
      </c>
      <c r="O362" s="160" t="str">
        <f t="shared" si="980"/>
        <v>OK</v>
      </c>
      <c r="P362" s="159">
        <v>149493</v>
      </c>
      <c r="Q362" s="159">
        <f t="shared" si="981"/>
        <v>3587832</v>
      </c>
      <c r="R362" s="160" t="str">
        <f t="shared" si="982"/>
        <v>OK</v>
      </c>
      <c r="S362" s="159">
        <v>149788</v>
      </c>
      <c r="T362" s="159">
        <f t="shared" si="983"/>
        <v>3594912</v>
      </c>
      <c r="U362" s="160" t="str">
        <f t="shared" si="984"/>
        <v>OK</v>
      </c>
      <c r="V362" s="159">
        <v>150227</v>
      </c>
      <c r="W362" s="159">
        <f t="shared" si="985"/>
        <v>3605448</v>
      </c>
      <c r="X362" s="160" t="str">
        <f t="shared" si="986"/>
        <v>OK</v>
      </c>
      <c r="Y362" s="159">
        <v>151500</v>
      </c>
      <c r="Z362" s="159">
        <f t="shared" si="987"/>
        <v>3636000</v>
      </c>
      <c r="AA362" s="160" t="str">
        <f t="shared" si="988"/>
        <v>OK</v>
      </c>
      <c r="AB362" s="159">
        <v>149972</v>
      </c>
      <c r="AC362" s="159">
        <f t="shared" si="989"/>
        <v>3599328</v>
      </c>
      <c r="AD362" s="160" t="str">
        <f t="shared" si="990"/>
        <v>OK</v>
      </c>
      <c r="AE362" s="159">
        <v>146198</v>
      </c>
      <c r="AF362" s="159">
        <f t="shared" si="991"/>
        <v>3508752</v>
      </c>
      <c r="AG362" s="160" t="str">
        <f t="shared" si="992"/>
        <v>OK</v>
      </c>
      <c r="AH362" s="159">
        <v>149818</v>
      </c>
      <c r="AI362" s="159">
        <f t="shared" si="993"/>
        <v>3595632</v>
      </c>
      <c r="AJ362" s="160" t="str">
        <f t="shared" si="994"/>
        <v>OK</v>
      </c>
      <c r="AK362" s="159">
        <v>150137</v>
      </c>
      <c r="AL362" s="159">
        <f t="shared" si="995"/>
        <v>3603288</v>
      </c>
      <c r="AM362" s="160" t="str">
        <f t="shared" si="996"/>
        <v>OK</v>
      </c>
      <c r="AN362" s="159">
        <v>149499</v>
      </c>
      <c r="AO362" s="159">
        <f t="shared" si="997"/>
        <v>3587976</v>
      </c>
      <c r="AP362" s="160" t="str">
        <f t="shared" si="998"/>
        <v>OK</v>
      </c>
      <c r="AQ362" s="159">
        <v>150392</v>
      </c>
      <c r="AR362" s="159">
        <f t="shared" si="999"/>
        <v>3609408</v>
      </c>
      <c r="AS362" s="160" t="str">
        <f t="shared" si="1000"/>
        <v>OK</v>
      </c>
      <c r="AT362" s="159">
        <v>150333</v>
      </c>
      <c r="AU362" s="159">
        <f t="shared" si="1001"/>
        <v>3607992</v>
      </c>
      <c r="AV362" s="160" t="str">
        <f t="shared" si="1002"/>
        <v>OK</v>
      </c>
      <c r="AW362" s="159">
        <v>148500</v>
      </c>
      <c r="AX362" s="159">
        <f t="shared" si="1003"/>
        <v>3564000</v>
      </c>
      <c r="AY362" s="160" t="str">
        <f t="shared" si="1004"/>
        <v>OK</v>
      </c>
      <c r="AZ362" s="159">
        <v>151500</v>
      </c>
      <c r="BA362" s="159">
        <f t="shared" si="1005"/>
        <v>3636000</v>
      </c>
      <c r="BB362" s="160" t="str">
        <f t="shared" si="1006"/>
        <v>OK</v>
      </c>
    </row>
    <row r="363" spans="1:61" ht="30" x14ac:dyDescent="0.2">
      <c r="A363" s="155">
        <v>31.22</v>
      </c>
      <c r="B363" s="162" t="s">
        <v>513</v>
      </c>
      <c r="C363" s="157" t="s">
        <v>185</v>
      </c>
      <c r="D363" s="166">
        <v>24</v>
      </c>
      <c r="E363" s="159">
        <v>161500</v>
      </c>
      <c r="F363" s="159">
        <f t="shared" si="974"/>
        <v>3876000</v>
      </c>
      <c r="G363" s="159">
        <v>160208</v>
      </c>
      <c r="H363" s="159">
        <f t="shared" si="975"/>
        <v>3844992</v>
      </c>
      <c r="I363" s="160" t="str">
        <f t="shared" si="976"/>
        <v>OK</v>
      </c>
      <c r="J363" s="159">
        <v>158796</v>
      </c>
      <c r="K363" s="159">
        <f t="shared" si="977"/>
        <v>3811104</v>
      </c>
      <c r="L363" s="160" t="str">
        <f t="shared" si="978"/>
        <v>OK</v>
      </c>
      <c r="M363" s="159">
        <v>161500</v>
      </c>
      <c r="N363" s="159">
        <f t="shared" si="979"/>
        <v>3876000</v>
      </c>
      <c r="O363" s="160" t="str">
        <f t="shared" si="980"/>
        <v>OK</v>
      </c>
      <c r="P363" s="159">
        <v>159360</v>
      </c>
      <c r="Q363" s="159">
        <f t="shared" si="981"/>
        <v>3824640</v>
      </c>
      <c r="R363" s="160" t="str">
        <f t="shared" si="982"/>
        <v>OK</v>
      </c>
      <c r="S363" s="159">
        <v>159675</v>
      </c>
      <c r="T363" s="159">
        <f t="shared" si="983"/>
        <v>3832200</v>
      </c>
      <c r="U363" s="160" t="str">
        <f t="shared" si="984"/>
        <v>OK</v>
      </c>
      <c r="V363" s="159">
        <v>160143</v>
      </c>
      <c r="W363" s="159">
        <f t="shared" si="985"/>
        <v>3843432</v>
      </c>
      <c r="X363" s="160" t="str">
        <f t="shared" si="986"/>
        <v>OK</v>
      </c>
      <c r="Y363" s="159">
        <v>161500</v>
      </c>
      <c r="Z363" s="159">
        <f t="shared" si="987"/>
        <v>3876000</v>
      </c>
      <c r="AA363" s="160" t="str">
        <f t="shared" si="988"/>
        <v>OK</v>
      </c>
      <c r="AB363" s="159">
        <v>159871</v>
      </c>
      <c r="AC363" s="159">
        <f t="shared" si="989"/>
        <v>3836904</v>
      </c>
      <c r="AD363" s="160" t="str">
        <f t="shared" si="990"/>
        <v>OK</v>
      </c>
      <c r="AE363" s="159">
        <v>155848</v>
      </c>
      <c r="AF363" s="159">
        <f t="shared" si="991"/>
        <v>3740352</v>
      </c>
      <c r="AG363" s="160" t="str">
        <f t="shared" si="992"/>
        <v>OK</v>
      </c>
      <c r="AH363" s="159">
        <v>159707</v>
      </c>
      <c r="AI363" s="159">
        <f t="shared" si="993"/>
        <v>3832968</v>
      </c>
      <c r="AJ363" s="160" t="str">
        <f t="shared" si="994"/>
        <v>OK</v>
      </c>
      <c r="AK363" s="159">
        <v>160047</v>
      </c>
      <c r="AL363" s="159">
        <f t="shared" si="995"/>
        <v>3841128</v>
      </c>
      <c r="AM363" s="160" t="str">
        <f t="shared" si="996"/>
        <v>OK</v>
      </c>
      <c r="AN363" s="159">
        <v>159367</v>
      </c>
      <c r="AO363" s="159">
        <f t="shared" si="997"/>
        <v>3824808</v>
      </c>
      <c r="AP363" s="160" t="str">
        <f t="shared" si="998"/>
        <v>OK</v>
      </c>
      <c r="AQ363" s="159">
        <v>160319</v>
      </c>
      <c r="AR363" s="159">
        <f t="shared" si="999"/>
        <v>3847656</v>
      </c>
      <c r="AS363" s="160" t="str">
        <f t="shared" si="1000"/>
        <v>OK</v>
      </c>
      <c r="AT363" s="159">
        <v>160256</v>
      </c>
      <c r="AU363" s="159">
        <f t="shared" si="1001"/>
        <v>3846144</v>
      </c>
      <c r="AV363" s="160" t="str">
        <f t="shared" si="1002"/>
        <v>OK</v>
      </c>
      <c r="AW363" s="159">
        <v>158300</v>
      </c>
      <c r="AX363" s="159">
        <f t="shared" si="1003"/>
        <v>3799200</v>
      </c>
      <c r="AY363" s="160" t="str">
        <f t="shared" si="1004"/>
        <v>OK</v>
      </c>
      <c r="AZ363" s="159">
        <v>161500</v>
      </c>
      <c r="BA363" s="159">
        <f t="shared" si="1005"/>
        <v>3876000</v>
      </c>
      <c r="BB363" s="160" t="str">
        <f t="shared" si="1006"/>
        <v>OK</v>
      </c>
    </row>
    <row r="364" spans="1:61" x14ac:dyDescent="0.2">
      <c r="A364" s="155"/>
      <c r="B364" s="164" t="s">
        <v>176</v>
      </c>
      <c r="C364" s="157"/>
      <c r="D364" s="165"/>
      <c r="E364" s="165"/>
      <c r="F364" s="167">
        <f>SUM(F342:F363)</f>
        <v>237359858</v>
      </c>
      <c r="G364" s="165"/>
      <c r="H364" s="167">
        <f>SUM(H342:H363)</f>
        <v>235460742</v>
      </c>
      <c r="I364" s="165"/>
      <c r="J364" s="165"/>
      <c r="K364" s="167">
        <f>SUM(K342:K363)</f>
        <v>233385352</v>
      </c>
      <c r="L364" s="165"/>
      <c r="M364" s="165"/>
      <c r="N364" s="167">
        <f>SUM(N342:N363)</f>
        <v>237359858</v>
      </c>
      <c r="O364" s="165"/>
      <c r="P364" s="165">
        <v>0</v>
      </c>
      <c r="Q364" s="167">
        <f>SUM(Q342:Q363)</f>
        <v>234215159</v>
      </c>
      <c r="R364" s="165"/>
      <c r="S364" s="165">
        <v>0</v>
      </c>
      <c r="T364" s="167">
        <f>SUM(T342:T363)</f>
        <v>234677458</v>
      </c>
      <c r="U364" s="165"/>
      <c r="V364" s="165"/>
      <c r="W364" s="167">
        <f>SUM(W342:W363)</f>
        <v>235366322</v>
      </c>
      <c r="X364" s="165"/>
      <c r="Y364" s="165"/>
      <c r="Z364" s="167">
        <f>SUM(Z342:Z363)</f>
        <v>237359858</v>
      </c>
      <c r="AA364" s="165"/>
      <c r="AB364" s="165"/>
      <c r="AC364" s="167">
        <f>SUM(AC342:AC363)</f>
        <v>234966194</v>
      </c>
      <c r="AD364" s="165"/>
      <c r="AE364" s="165"/>
      <c r="AF364" s="167">
        <f>SUM(AF342:AF363)</f>
        <v>229052453</v>
      </c>
      <c r="AG364" s="165"/>
      <c r="AH364" s="165"/>
      <c r="AI364" s="167">
        <f>SUM(AI342:AI363)</f>
        <v>234725363</v>
      </c>
      <c r="AJ364" s="165"/>
      <c r="AK364" s="165">
        <v>0</v>
      </c>
      <c r="AL364" s="167">
        <f>SUM(AL342:AL363)</f>
        <v>235223944</v>
      </c>
      <c r="AM364" s="165"/>
      <c r="AN364" s="165"/>
      <c r="AO364" s="167">
        <f>SUM(AO342:AO363)</f>
        <v>234225356</v>
      </c>
      <c r="AP364" s="165"/>
      <c r="AQ364" s="165">
        <v>0</v>
      </c>
      <c r="AR364" s="167">
        <f>SUM(AR342:AR363)</f>
        <v>235623838</v>
      </c>
      <c r="AS364" s="165"/>
      <c r="AT364" s="165"/>
      <c r="AU364" s="167">
        <f>SUM(AU342:AU363)</f>
        <v>235532668</v>
      </c>
      <c r="AV364" s="165"/>
      <c r="AW364" s="165"/>
      <c r="AX364" s="167">
        <f>SUM(AX342:AX363)</f>
        <v>232893780</v>
      </c>
      <c r="AY364" s="165"/>
      <c r="AZ364" s="165"/>
      <c r="BA364" s="167">
        <f>SUM(BA342:BA363)</f>
        <v>237359858</v>
      </c>
      <c r="BB364" s="165"/>
    </row>
    <row r="365" spans="1:61" s="148" customFormat="1" x14ac:dyDescent="0.2">
      <c r="A365" s="169">
        <v>32</v>
      </c>
      <c r="B365" s="170" t="s">
        <v>514</v>
      </c>
      <c r="C365" s="171"/>
      <c r="D365" s="172"/>
      <c r="E365" s="172"/>
      <c r="F365" s="172"/>
      <c r="G365" s="172"/>
      <c r="H365" s="172"/>
      <c r="I365" s="172"/>
      <c r="J365" s="172"/>
      <c r="K365" s="172"/>
      <c r="L365" s="172"/>
      <c r="M365" s="172"/>
      <c r="N365" s="172"/>
      <c r="O365" s="172"/>
      <c r="P365" s="172">
        <v>0</v>
      </c>
      <c r="Q365" s="172"/>
      <c r="R365" s="172"/>
      <c r="S365" s="172">
        <v>0</v>
      </c>
      <c r="T365" s="172"/>
      <c r="U365" s="172"/>
      <c r="V365" s="172"/>
      <c r="W365" s="172"/>
      <c r="X365" s="172"/>
      <c r="Y365" s="172"/>
      <c r="Z365" s="172"/>
      <c r="AA365" s="172"/>
      <c r="AB365" s="172"/>
      <c r="AC365" s="172"/>
      <c r="AD365" s="172"/>
      <c r="AE365" s="172"/>
      <c r="AF365" s="172"/>
      <c r="AG365" s="172"/>
      <c r="AH365" s="172"/>
      <c r="AI365" s="172"/>
      <c r="AJ365" s="172"/>
      <c r="AK365" s="172">
        <v>0</v>
      </c>
      <c r="AL365" s="172"/>
      <c r="AM365" s="172"/>
      <c r="AN365" s="172"/>
      <c r="AO365" s="172"/>
      <c r="AP365" s="172"/>
      <c r="AQ365" s="172">
        <v>0</v>
      </c>
      <c r="AR365" s="172"/>
      <c r="AS365" s="172"/>
      <c r="AT365" s="172"/>
      <c r="AU365" s="172"/>
      <c r="AV365" s="172"/>
      <c r="AW365" s="172"/>
      <c r="AX365" s="172"/>
      <c r="AY365" s="172"/>
      <c r="AZ365" s="172"/>
      <c r="BA365" s="172"/>
      <c r="BB365" s="172"/>
    </row>
    <row r="366" spans="1:61" ht="225" x14ac:dyDescent="0.2">
      <c r="A366" s="155">
        <v>32.01</v>
      </c>
      <c r="B366" s="162" t="s">
        <v>515</v>
      </c>
      <c r="C366" s="157" t="s">
        <v>185</v>
      </c>
      <c r="D366" s="166">
        <v>1</v>
      </c>
      <c r="E366" s="159">
        <v>43288000</v>
      </c>
      <c r="F366" s="159">
        <f>ROUND(D366*E366,0)</f>
        <v>43288000</v>
      </c>
      <c r="G366" s="159">
        <v>42941696</v>
      </c>
      <c r="H366" s="159">
        <f t="shared" ref="H366:H367" si="1007">ROUND($D366*G366,0)</f>
        <v>42941696</v>
      </c>
      <c r="I366" s="160" t="str">
        <f t="shared" ref="I366:I367" si="1008">+IF(G366&lt;=$E366,"OK","NO OK")</f>
        <v>OK</v>
      </c>
      <c r="J366" s="159">
        <v>42563106</v>
      </c>
      <c r="K366" s="159">
        <f t="shared" ref="K366:K367" si="1009">ROUND($D366*J366,0)</f>
        <v>42563106</v>
      </c>
      <c r="L366" s="160" t="str">
        <f t="shared" ref="L366:L367" si="1010">+IF(J366&lt;=$E366,"OK","NO OK")</f>
        <v>OK</v>
      </c>
      <c r="M366" s="159">
        <v>43288000</v>
      </c>
      <c r="N366" s="159">
        <f t="shared" ref="N366:N367" si="1011">ROUND($D366*M366,0)</f>
        <v>43288000</v>
      </c>
      <c r="O366" s="160" t="str">
        <f t="shared" ref="O366:O367" si="1012">+IF(M366&lt;=$E366,"OK","NO OK")</f>
        <v>OK</v>
      </c>
      <c r="P366" s="159">
        <v>42714434</v>
      </c>
      <c r="Q366" s="159">
        <f t="shared" ref="Q366:Q367" si="1013">ROUND($D366*P366,0)</f>
        <v>42714434</v>
      </c>
      <c r="R366" s="160" t="str">
        <f t="shared" ref="R366:R367" si="1014">+IF(P366&lt;=$E366,"OK","NO OK")</f>
        <v>OK</v>
      </c>
      <c r="S366" s="159">
        <v>42798846</v>
      </c>
      <c r="T366" s="159">
        <f t="shared" ref="T366:T367" si="1015">ROUND($D366*S366,0)</f>
        <v>42798846</v>
      </c>
      <c r="U366" s="160" t="str">
        <f t="shared" ref="U366:U367" si="1016">+IF(S366&lt;=$E366,"OK","NO OK")</f>
        <v>OK</v>
      </c>
      <c r="V366" s="159">
        <v>42924381</v>
      </c>
      <c r="W366" s="159">
        <f t="shared" ref="W366:W367" si="1017">ROUND($D366*V366,0)</f>
        <v>42924381</v>
      </c>
      <c r="X366" s="160" t="str">
        <f t="shared" ref="X366:X367" si="1018">+IF(V366&lt;=$E366,"OK","NO OK")</f>
        <v>OK</v>
      </c>
      <c r="Y366" s="159">
        <v>43288000</v>
      </c>
      <c r="Z366" s="159">
        <f t="shared" ref="Z366:Z367" si="1019">ROUND($D366*Y366,0)</f>
        <v>43288000</v>
      </c>
      <c r="AA366" s="160" t="str">
        <f t="shared" ref="AA366:AA367" si="1020">+IF(Y366&lt;=$E366,"OK","NO OK")</f>
        <v>OK</v>
      </c>
      <c r="AB366" s="159">
        <v>42851354</v>
      </c>
      <c r="AC366" s="159">
        <f t="shared" ref="AC366:AC367" si="1021">ROUND($D366*AB366,0)</f>
        <v>42851354</v>
      </c>
      <c r="AD366" s="160" t="str">
        <f t="shared" ref="AD366:AD367" si="1022">+IF(AB366&lt;=$E366,"OK","NO OK")</f>
        <v>OK</v>
      </c>
      <c r="AE366" s="159">
        <v>41772920</v>
      </c>
      <c r="AF366" s="159">
        <f t="shared" ref="AF366:AF367" si="1023">ROUND($D366*AE366,0)</f>
        <v>41772920</v>
      </c>
      <c r="AG366" s="160" t="str">
        <f t="shared" ref="AG366:AG367" si="1024">+IF(AE366&lt;=$E366,"OK","NO OK")</f>
        <v>OK</v>
      </c>
      <c r="AH366" s="159">
        <v>42807503</v>
      </c>
      <c r="AI366" s="159">
        <f t="shared" ref="AI366:AI367" si="1025">ROUND($D366*AH366,0)</f>
        <v>42807503</v>
      </c>
      <c r="AJ366" s="160" t="str">
        <f t="shared" ref="AJ366:AJ367" si="1026">+IF(AH366&lt;=$E366,"OK","NO OK")</f>
        <v>OK</v>
      </c>
      <c r="AK366" s="159">
        <v>42898408</v>
      </c>
      <c r="AL366" s="159">
        <f t="shared" ref="AL366:AL367" si="1027">ROUND($D366*AK366,0)</f>
        <v>42898408</v>
      </c>
      <c r="AM366" s="160" t="str">
        <f t="shared" ref="AM366:AM367" si="1028">+IF(AK366&lt;=$E366,"OK","NO OK")</f>
        <v>OK</v>
      </c>
      <c r="AN366" s="159">
        <v>42716344</v>
      </c>
      <c r="AO366" s="159">
        <f t="shared" ref="AO366:AO367" si="1029">ROUND($D366*AN366,0)</f>
        <v>42716344</v>
      </c>
      <c r="AP366" s="160" t="str">
        <f t="shared" ref="AP366:AP367" si="1030">+IF(AN366&lt;=$E366,"OK","NO OK")</f>
        <v>OK</v>
      </c>
      <c r="AQ366" s="159">
        <v>42971435</v>
      </c>
      <c r="AR366" s="159">
        <f t="shared" ref="AR366:AR367" si="1031">ROUND($D366*AQ366,0)</f>
        <v>42971435</v>
      </c>
      <c r="AS366" s="160" t="str">
        <f t="shared" ref="AS366:AS367" si="1032">+IF(AQ366&lt;=$E366,"OK","NO OK")</f>
        <v>OK</v>
      </c>
      <c r="AT366" s="159">
        <v>42954682</v>
      </c>
      <c r="AU366" s="159">
        <f t="shared" ref="AU366:AU367" si="1033">ROUND($D366*AT366,0)</f>
        <v>42954682</v>
      </c>
      <c r="AV366" s="160" t="str">
        <f t="shared" ref="AV366:AV367" si="1034">+IF(AT366&lt;=$E366,"OK","NO OK")</f>
        <v>OK</v>
      </c>
      <c r="AW366" s="159">
        <v>42440000</v>
      </c>
      <c r="AX366" s="159">
        <f t="shared" ref="AX366:AX367" si="1035">ROUND($D366*AW366,0)</f>
        <v>42440000</v>
      </c>
      <c r="AY366" s="160" t="str">
        <f t="shared" ref="AY366:AY367" si="1036">+IF(AW366&lt;=$E366,"OK","NO OK")</f>
        <v>OK</v>
      </c>
      <c r="AZ366" s="159">
        <v>43288000</v>
      </c>
      <c r="BA366" s="159">
        <f t="shared" ref="BA366:BA367" si="1037">ROUND($D366*AZ366,0)</f>
        <v>43288000</v>
      </c>
      <c r="BB366" s="160" t="str">
        <f t="shared" ref="BB366:BB367" si="1038">+IF(AZ366&lt;=$E366,"OK","NO OK")</f>
        <v>OK</v>
      </c>
    </row>
    <row r="367" spans="1:61" ht="75" x14ac:dyDescent="0.2">
      <c r="A367" s="155">
        <v>32.020000000000003</v>
      </c>
      <c r="B367" s="162" t="s">
        <v>516</v>
      </c>
      <c r="C367" s="157" t="s">
        <v>185</v>
      </c>
      <c r="D367" s="166">
        <v>1</v>
      </c>
      <c r="E367" s="159">
        <v>4210000</v>
      </c>
      <c r="F367" s="159">
        <f>ROUND(D367*E367,0)</f>
        <v>4210000</v>
      </c>
      <c r="G367" s="159">
        <v>4176320</v>
      </c>
      <c r="H367" s="159">
        <f t="shared" si="1007"/>
        <v>4176320</v>
      </c>
      <c r="I367" s="160" t="str">
        <f t="shared" si="1008"/>
        <v>OK</v>
      </c>
      <c r="J367" s="159">
        <v>4139500</v>
      </c>
      <c r="K367" s="159">
        <f t="shared" si="1009"/>
        <v>4139500</v>
      </c>
      <c r="L367" s="160" t="str">
        <f t="shared" si="1010"/>
        <v>OK</v>
      </c>
      <c r="M367" s="159">
        <v>4210000</v>
      </c>
      <c r="N367" s="159">
        <f t="shared" si="1011"/>
        <v>4210000</v>
      </c>
      <c r="O367" s="160" t="str">
        <f t="shared" si="1012"/>
        <v>OK</v>
      </c>
      <c r="P367" s="159">
        <v>4154218</v>
      </c>
      <c r="Q367" s="159">
        <f t="shared" si="1013"/>
        <v>4154218</v>
      </c>
      <c r="R367" s="160" t="str">
        <f t="shared" si="1014"/>
        <v>OK</v>
      </c>
      <c r="S367" s="159">
        <v>4162427</v>
      </c>
      <c r="T367" s="159">
        <f t="shared" si="1015"/>
        <v>4162427</v>
      </c>
      <c r="U367" s="160" t="str">
        <f t="shared" si="1016"/>
        <v>OK</v>
      </c>
      <c r="V367" s="159">
        <v>4174636</v>
      </c>
      <c r="W367" s="159">
        <f t="shared" si="1017"/>
        <v>4174636</v>
      </c>
      <c r="X367" s="160" t="str">
        <f t="shared" si="1018"/>
        <v>OK</v>
      </c>
      <c r="Y367" s="159">
        <v>4210000</v>
      </c>
      <c r="Z367" s="159">
        <f t="shared" si="1019"/>
        <v>4210000</v>
      </c>
      <c r="AA367" s="160" t="str">
        <f t="shared" si="1020"/>
        <v>OK</v>
      </c>
      <c r="AB367" s="159">
        <v>4167534</v>
      </c>
      <c r="AC367" s="159">
        <f t="shared" si="1021"/>
        <v>4167534</v>
      </c>
      <c r="AD367" s="160" t="str">
        <f t="shared" si="1022"/>
        <v>OK</v>
      </c>
      <c r="AE367" s="159">
        <v>4062650</v>
      </c>
      <c r="AF367" s="159">
        <f t="shared" si="1023"/>
        <v>4062650</v>
      </c>
      <c r="AG367" s="160" t="str">
        <f t="shared" si="1024"/>
        <v>OK</v>
      </c>
      <c r="AH367" s="159">
        <v>4163269</v>
      </c>
      <c r="AI367" s="159">
        <f t="shared" si="1025"/>
        <v>4163269</v>
      </c>
      <c r="AJ367" s="160" t="str">
        <f t="shared" si="1026"/>
        <v>OK</v>
      </c>
      <c r="AK367" s="159">
        <v>4172110</v>
      </c>
      <c r="AL367" s="159">
        <f t="shared" si="1027"/>
        <v>4172110</v>
      </c>
      <c r="AM367" s="160" t="str">
        <f t="shared" si="1028"/>
        <v>OK</v>
      </c>
      <c r="AN367" s="159">
        <v>4154403</v>
      </c>
      <c r="AO367" s="159">
        <f t="shared" si="1029"/>
        <v>4154403</v>
      </c>
      <c r="AP367" s="160" t="str">
        <f t="shared" si="1030"/>
        <v>OK</v>
      </c>
      <c r="AQ367" s="159">
        <v>4179212</v>
      </c>
      <c r="AR367" s="159">
        <f t="shared" si="1031"/>
        <v>4179212</v>
      </c>
      <c r="AS367" s="160" t="str">
        <f t="shared" si="1032"/>
        <v>OK</v>
      </c>
      <c r="AT367" s="159">
        <v>4177583</v>
      </c>
      <c r="AU367" s="159">
        <f t="shared" si="1033"/>
        <v>4177583</v>
      </c>
      <c r="AV367" s="160" t="str">
        <f t="shared" si="1034"/>
        <v>OK</v>
      </c>
      <c r="AW367" s="159">
        <v>4126000</v>
      </c>
      <c r="AX367" s="159">
        <f t="shared" si="1035"/>
        <v>4126000</v>
      </c>
      <c r="AY367" s="160" t="str">
        <f t="shared" si="1036"/>
        <v>OK</v>
      </c>
      <c r="AZ367" s="159">
        <v>4210000</v>
      </c>
      <c r="BA367" s="159">
        <f t="shared" si="1037"/>
        <v>4210000</v>
      </c>
      <c r="BB367" s="160" t="str">
        <f t="shared" si="1038"/>
        <v>OK</v>
      </c>
    </row>
    <row r="368" spans="1:61" x14ac:dyDescent="0.2">
      <c r="A368" s="155"/>
      <c r="B368" s="164" t="s">
        <v>176</v>
      </c>
      <c r="C368" s="157"/>
      <c r="D368" s="165"/>
      <c r="E368" s="165"/>
      <c r="F368" s="167">
        <f>SUM(F366:F367)</f>
        <v>47498000</v>
      </c>
      <c r="G368" s="165"/>
      <c r="H368" s="167">
        <f>SUM(H366:H367)</f>
        <v>47118016</v>
      </c>
      <c r="I368" s="165"/>
      <c r="J368" s="165"/>
      <c r="K368" s="167">
        <f>SUM(K366:K367)</f>
        <v>46702606</v>
      </c>
      <c r="L368" s="165"/>
      <c r="M368" s="165"/>
      <c r="N368" s="167">
        <f>SUM(N366:N367)</f>
        <v>47498000</v>
      </c>
      <c r="O368" s="165"/>
      <c r="P368" s="165">
        <v>0</v>
      </c>
      <c r="Q368" s="167">
        <f>SUM(Q366:Q367)</f>
        <v>46868652</v>
      </c>
      <c r="R368" s="165"/>
      <c r="S368" s="165">
        <v>0</v>
      </c>
      <c r="T368" s="167">
        <f>SUM(T366:T367)</f>
        <v>46961273</v>
      </c>
      <c r="U368" s="165"/>
      <c r="V368" s="165"/>
      <c r="W368" s="167">
        <f>SUM(W366:W367)</f>
        <v>47099017</v>
      </c>
      <c r="X368" s="165"/>
      <c r="Y368" s="165"/>
      <c r="Z368" s="167">
        <f>SUM(Z366:Z367)</f>
        <v>47498000</v>
      </c>
      <c r="AA368" s="165"/>
      <c r="AB368" s="165"/>
      <c r="AC368" s="167">
        <f>SUM(AC366:AC367)</f>
        <v>47018888</v>
      </c>
      <c r="AD368" s="165"/>
      <c r="AE368" s="165"/>
      <c r="AF368" s="167">
        <f>SUM(AF366:AF367)</f>
        <v>45835570</v>
      </c>
      <c r="AG368" s="165"/>
      <c r="AH368" s="165"/>
      <c r="AI368" s="167">
        <f>SUM(AI366:AI367)</f>
        <v>46970772</v>
      </c>
      <c r="AJ368" s="165"/>
      <c r="AK368" s="165">
        <v>0</v>
      </c>
      <c r="AL368" s="167">
        <f>SUM(AL366:AL367)</f>
        <v>47070518</v>
      </c>
      <c r="AM368" s="165"/>
      <c r="AN368" s="165"/>
      <c r="AO368" s="167">
        <f>SUM(AO366:AO367)</f>
        <v>46870747</v>
      </c>
      <c r="AP368" s="165"/>
      <c r="AQ368" s="165">
        <v>0</v>
      </c>
      <c r="AR368" s="167">
        <f>SUM(AR366:AR367)</f>
        <v>47150647</v>
      </c>
      <c r="AS368" s="165"/>
      <c r="AT368" s="165"/>
      <c r="AU368" s="167">
        <f>SUM(AU366:AU367)</f>
        <v>47132265</v>
      </c>
      <c r="AV368" s="165"/>
      <c r="AW368" s="165"/>
      <c r="AX368" s="167">
        <f>SUM(AX366:AX367)</f>
        <v>46566000</v>
      </c>
      <c r="AY368" s="165"/>
      <c r="AZ368" s="165"/>
      <c r="BA368" s="167">
        <f>SUM(BA366:BA367)</f>
        <v>47498000</v>
      </c>
      <c r="BB368" s="165"/>
      <c r="BI368" s="173"/>
    </row>
    <row r="369" spans="1:54" s="148" customFormat="1" x14ac:dyDescent="0.2">
      <c r="A369" s="169">
        <v>33</v>
      </c>
      <c r="B369" s="170" t="s">
        <v>517</v>
      </c>
      <c r="C369" s="171"/>
      <c r="D369" s="172"/>
      <c r="E369" s="172"/>
      <c r="F369" s="172"/>
      <c r="G369" s="172"/>
      <c r="H369" s="172"/>
      <c r="I369" s="172"/>
      <c r="J369" s="172"/>
      <c r="K369" s="172"/>
      <c r="L369" s="172"/>
      <c r="M369" s="172"/>
      <c r="N369" s="172"/>
      <c r="O369" s="172"/>
      <c r="P369" s="172">
        <v>0</v>
      </c>
      <c r="Q369" s="172"/>
      <c r="R369" s="172"/>
      <c r="S369" s="172">
        <v>0</v>
      </c>
      <c r="T369" s="172"/>
      <c r="U369" s="172"/>
      <c r="V369" s="172"/>
      <c r="W369" s="172"/>
      <c r="X369" s="172"/>
      <c r="Y369" s="172"/>
      <c r="Z369" s="172"/>
      <c r="AA369" s="172"/>
      <c r="AB369" s="172"/>
      <c r="AC369" s="172"/>
      <c r="AD369" s="172"/>
      <c r="AE369" s="172"/>
      <c r="AF369" s="172"/>
      <c r="AG369" s="172"/>
      <c r="AH369" s="172"/>
      <c r="AI369" s="172"/>
      <c r="AJ369" s="172"/>
      <c r="AK369" s="172">
        <v>0</v>
      </c>
      <c r="AL369" s="172"/>
      <c r="AM369" s="172"/>
      <c r="AN369" s="172"/>
      <c r="AO369" s="172"/>
      <c r="AP369" s="172"/>
      <c r="AQ369" s="172">
        <v>0</v>
      </c>
      <c r="AR369" s="172"/>
      <c r="AS369" s="172"/>
      <c r="AT369" s="172"/>
      <c r="AU369" s="172"/>
      <c r="AV369" s="172"/>
      <c r="AW369" s="172"/>
      <c r="AX369" s="172"/>
      <c r="AY369" s="172"/>
      <c r="AZ369" s="172"/>
      <c r="BA369" s="172"/>
      <c r="BB369" s="172"/>
    </row>
    <row r="370" spans="1:54" ht="60" x14ac:dyDescent="0.2">
      <c r="A370" s="155">
        <v>33.01</v>
      </c>
      <c r="B370" s="162" t="s">
        <v>518</v>
      </c>
      <c r="C370" s="157" t="s">
        <v>170</v>
      </c>
      <c r="D370" s="166">
        <v>12</v>
      </c>
      <c r="E370" s="159">
        <v>34765</v>
      </c>
      <c r="F370" s="159">
        <f t="shared" ref="F370:F377" si="1039">ROUND(D370*E370,0)</f>
        <v>417180</v>
      </c>
      <c r="G370" s="159">
        <v>34487</v>
      </c>
      <c r="H370" s="159">
        <f t="shared" ref="H370:H377" si="1040">ROUND($D370*G370,0)</f>
        <v>413844</v>
      </c>
      <c r="I370" s="160" t="str">
        <f t="shared" ref="I370:I377" si="1041">+IF(G370&lt;=$E370,"OK","NO OK")</f>
        <v>OK</v>
      </c>
      <c r="J370" s="159">
        <v>34183</v>
      </c>
      <c r="K370" s="159">
        <f t="shared" ref="K370:K377" si="1042">ROUND($D370*J370,0)</f>
        <v>410196</v>
      </c>
      <c r="L370" s="160" t="str">
        <f t="shared" ref="L370:L377" si="1043">+IF(J370&lt;=$E370,"OK","NO OK")</f>
        <v>OK</v>
      </c>
      <c r="M370" s="159">
        <v>34765</v>
      </c>
      <c r="N370" s="159">
        <f t="shared" ref="N370:N377" si="1044">ROUND($D370*M370,0)</f>
        <v>417180</v>
      </c>
      <c r="O370" s="160" t="str">
        <f t="shared" ref="O370:O377" si="1045">+IF(M370&lt;=$E370,"OK","NO OK")</f>
        <v>OK</v>
      </c>
      <c r="P370" s="159">
        <v>34304</v>
      </c>
      <c r="Q370" s="159">
        <f t="shared" ref="Q370:Q377" si="1046">ROUND($D370*P370,0)</f>
        <v>411648</v>
      </c>
      <c r="R370" s="160" t="str">
        <f t="shared" ref="R370:R377" si="1047">+IF(P370&lt;=$E370,"OK","NO OK")</f>
        <v>OK</v>
      </c>
      <c r="S370" s="159">
        <v>34372</v>
      </c>
      <c r="T370" s="159">
        <f t="shared" ref="T370:T377" si="1048">ROUND($D370*S370,0)</f>
        <v>412464</v>
      </c>
      <c r="U370" s="160" t="str">
        <f t="shared" ref="U370:U377" si="1049">+IF(S370&lt;=$E370,"OK","NO OK")</f>
        <v>OK</v>
      </c>
      <c r="V370" s="159">
        <v>34473</v>
      </c>
      <c r="W370" s="159">
        <f t="shared" ref="W370:W377" si="1050">ROUND($D370*V370,0)</f>
        <v>413676</v>
      </c>
      <c r="X370" s="160" t="str">
        <f t="shared" ref="X370:X377" si="1051">+IF(V370&lt;=$E370,"OK","NO OK")</f>
        <v>OK</v>
      </c>
      <c r="Y370" s="159">
        <v>34765</v>
      </c>
      <c r="Z370" s="159">
        <f t="shared" ref="Z370:Z377" si="1052">ROUND($D370*Y370,0)</f>
        <v>417180</v>
      </c>
      <c r="AA370" s="160" t="str">
        <f t="shared" ref="AA370:AA377" si="1053">+IF(Y370&lt;=$E370,"OK","NO OK")</f>
        <v>OK</v>
      </c>
      <c r="AB370" s="159">
        <v>34414</v>
      </c>
      <c r="AC370" s="159">
        <f t="shared" ref="AC370:AC377" si="1054">ROUND($D370*AB370,0)</f>
        <v>412968</v>
      </c>
      <c r="AD370" s="160" t="str">
        <f t="shared" ref="AD370:AD377" si="1055">+IF(AB370&lt;=$E370,"OK","NO OK")</f>
        <v>OK</v>
      </c>
      <c r="AE370" s="159">
        <v>33548</v>
      </c>
      <c r="AF370" s="159">
        <f t="shared" ref="AF370:AF377" si="1056">ROUND($D370*AE370,0)</f>
        <v>402576</v>
      </c>
      <c r="AG370" s="160" t="str">
        <f t="shared" ref="AG370:AG377" si="1057">+IF(AE370&lt;=$E370,"OK","NO OK")</f>
        <v>OK</v>
      </c>
      <c r="AH370" s="159">
        <v>34379</v>
      </c>
      <c r="AI370" s="159">
        <f t="shared" ref="AI370:AI377" si="1058">ROUND($D370*AH370,0)</f>
        <v>412548</v>
      </c>
      <c r="AJ370" s="160" t="str">
        <f t="shared" ref="AJ370:AJ377" si="1059">+IF(AH370&lt;=$E370,"OK","NO OK")</f>
        <v>OK</v>
      </c>
      <c r="AK370" s="159">
        <v>34452</v>
      </c>
      <c r="AL370" s="159">
        <f t="shared" ref="AL370:AL377" si="1060">ROUND($D370*AK370,0)</f>
        <v>413424</v>
      </c>
      <c r="AM370" s="160" t="str">
        <f t="shared" ref="AM370:AM377" si="1061">+IF(AK370&lt;=$E370,"OK","NO OK")</f>
        <v>OK</v>
      </c>
      <c r="AN370" s="159">
        <v>34306</v>
      </c>
      <c r="AO370" s="159">
        <f t="shared" ref="AO370:AO377" si="1062">ROUND($D370*AN370,0)</f>
        <v>411672</v>
      </c>
      <c r="AP370" s="160" t="str">
        <f t="shared" ref="AP370:AP377" si="1063">+IF(AN370&lt;=$E370,"OK","NO OK")</f>
        <v>OK</v>
      </c>
      <c r="AQ370" s="159">
        <v>34511</v>
      </c>
      <c r="AR370" s="159">
        <f t="shared" ref="AR370:AR377" si="1064">ROUND($D370*AQ370,0)</f>
        <v>414132</v>
      </c>
      <c r="AS370" s="160" t="str">
        <f t="shared" ref="AS370:AS377" si="1065">+IF(AQ370&lt;=$E370,"OK","NO OK")</f>
        <v>OK</v>
      </c>
      <c r="AT370" s="159">
        <v>34497</v>
      </c>
      <c r="AU370" s="159">
        <f t="shared" ref="AU370:AU377" si="1066">ROUND($D370*AT370,0)</f>
        <v>413964</v>
      </c>
      <c r="AV370" s="160" t="str">
        <f t="shared" ref="AV370:AV377" si="1067">+IF(AT370&lt;=$E370,"OK","NO OK")</f>
        <v>OK</v>
      </c>
      <c r="AW370" s="159">
        <v>34100</v>
      </c>
      <c r="AX370" s="159">
        <f t="shared" ref="AX370:AX377" si="1068">ROUND($D370*AW370,0)</f>
        <v>409200</v>
      </c>
      <c r="AY370" s="160" t="str">
        <f t="shared" ref="AY370:AY377" si="1069">+IF(AW370&lt;=$E370,"OK","NO OK")</f>
        <v>OK</v>
      </c>
      <c r="AZ370" s="159">
        <v>34765</v>
      </c>
      <c r="BA370" s="159">
        <f t="shared" ref="BA370:BA377" si="1070">ROUND($D370*AZ370,0)</f>
        <v>417180</v>
      </c>
      <c r="BB370" s="160" t="str">
        <f t="shared" ref="BB370:BB377" si="1071">+IF(AZ370&lt;=$E370,"OK","NO OK")</f>
        <v>OK</v>
      </c>
    </row>
    <row r="371" spans="1:54" ht="45" x14ac:dyDescent="0.2">
      <c r="A371" s="155">
        <v>33.020000000000003</v>
      </c>
      <c r="B371" s="162" t="s">
        <v>519</v>
      </c>
      <c r="C371" s="157" t="s">
        <v>185</v>
      </c>
      <c r="D371" s="166">
        <v>1</v>
      </c>
      <c r="E371" s="159">
        <v>392000</v>
      </c>
      <c r="F371" s="159">
        <f t="shared" si="1039"/>
        <v>392000</v>
      </c>
      <c r="G371" s="159">
        <v>388864</v>
      </c>
      <c r="H371" s="159">
        <f t="shared" si="1040"/>
        <v>388864</v>
      </c>
      <c r="I371" s="160" t="str">
        <f t="shared" si="1041"/>
        <v>OK</v>
      </c>
      <c r="J371" s="159">
        <v>385436</v>
      </c>
      <c r="K371" s="159">
        <f t="shared" si="1042"/>
        <v>385436</v>
      </c>
      <c r="L371" s="160" t="str">
        <f t="shared" si="1043"/>
        <v>OK</v>
      </c>
      <c r="M371" s="159">
        <v>392000</v>
      </c>
      <c r="N371" s="159">
        <f t="shared" si="1044"/>
        <v>392000</v>
      </c>
      <c r="O371" s="160" t="str">
        <f t="shared" si="1045"/>
        <v>OK</v>
      </c>
      <c r="P371" s="159">
        <v>386806</v>
      </c>
      <c r="Q371" s="159">
        <f t="shared" si="1046"/>
        <v>386806</v>
      </c>
      <c r="R371" s="160" t="str">
        <f t="shared" si="1047"/>
        <v>OK</v>
      </c>
      <c r="S371" s="159">
        <v>387570</v>
      </c>
      <c r="T371" s="159">
        <f t="shared" si="1048"/>
        <v>387570</v>
      </c>
      <c r="U371" s="160" t="str">
        <f t="shared" si="1049"/>
        <v>OK</v>
      </c>
      <c r="V371" s="159">
        <v>388707</v>
      </c>
      <c r="W371" s="159">
        <f t="shared" si="1050"/>
        <v>388707</v>
      </c>
      <c r="X371" s="160" t="str">
        <f t="shared" si="1051"/>
        <v>OK</v>
      </c>
      <c r="Y371" s="159">
        <v>392000</v>
      </c>
      <c r="Z371" s="159">
        <f t="shared" si="1052"/>
        <v>392000</v>
      </c>
      <c r="AA371" s="160" t="str">
        <f t="shared" si="1053"/>
        <v>OK</v>
      </c>
      <c r="AB371" s="159">
        <v>388046</v>
      </c>
      <c r="AC371" s="159">
        <f t="shared" si="1054"/>
        <v>388046</v>
      </c>
      <c r="AD371" s="160" t="str">
        <f t="shared" si="1055"/>
        <v>OK</v>
      </c>
      <c r="AE371" s="159">
        <v>378280</v>
      </c>
      <c r="AF371" s="159">
        <f t="shared" si="1056"/>
        <v>378280</v>
      </c>
      <c r="AG371" s="160" t="str">
        <f t="shared" si="1057"/>
        <v>OK</v>
      </c>
      <c r="AH371" s="159">
        <v>387649</v>
      </c>
      <c r="AI371" s="159">
        <f t="shared" si="1058"/>
        <v>387649</v>
      </c>
      <c r="AJ371" s="160" t="str">
        <f t="shared" si="1059"/>
        <v>OK</v>
      </c>
      <c r="AK371" s="159">
        <v>388472</v>
      </c>
      <c r="AL371" s="159">
        <f t="shared" si="1060"/>
        <v>388472</v>
      </c>
      <c r="AM371" s="160" t="str">
        <f t="shared" si="1061"/>
        <v>OK</v>
      </c>
      <c r="AN371" s="159">
        <v>386823</v>
      </c>
      <c r="AO371" s="159">
        <f t="shared" si="1062"/>
        <v>386823</v>
      </c>
      <c r="AP371" s="160" t="str">
        <f t="shared" si="1063"/>
        <v>OK</v>
      </c>
      <c r="AQ371" s="159">
        <v>389133</v>
      </c>
      <c r="AR371" s="159">
        <f t="shared" si="1064"/>
        <v>389133</v>
      </c>
      <c r="AS371" s="160" t="str">
        <f t="shared" si="1065"/>
        <v>OK</v>
      </c>
      <c r="AT371" s="159">
        <v>388982</v>
      </c>
      <c r="AU371" s="159">
        <f t="shared" si="1066"/>
        <v>388982</v>
      </c>
      <c r="AV371" s="160" t="str">
        <f t="shared" si="1067"/>
        <v>OK</v>
      </c>
      <c r="AW371" s="159">
        <v>384200</v>
      </c>
      <c r="AX371" s="159">
        <f t="shared" si="1068"/>
        <v>384200</v>
      </c>
      <c r="AY371" s="160" t="str">
        <f t="shared" si="1069"/>
        <v>OK</v>
      </c>
      <c r="AZ371" s="159">
        <v>392000</v>
      </c>
      <c r="BA371" s="159">
        <f t="shared" si="1070"/>
        <v>392000</v>
      </c>
      <c r="BB371" s="160" t="str">
        <f t="shared" si="1071"/>
        <v>OK</v>
      </c>
    </row>
    <row r="372" spans="1:54" ht="45" x14ac:dyDescent="0.2">
      <c r="A372" s="155">
        <v>33.03</v>
      </c>
      <c r="B372" s="162" t="s">
        <v>520</v>
      </c>
      <c r="C372" s="157" t="s">
        <v>185</v>
      </c>
      <c r="D372" s="166">
        <v>1</v>
      </c>
      <c r="E372" s="159">
        <v>392000</v>
      </c>
      <c r="F372" s="159">
        <f t="shared" si="1039"/>
        <v>392000</v>
      </c>
      <c r="G372" s="159">
        <v>388864</v>
      </c>
      <c r="H372" s="159">
        <f t="shared" si="1040"/>
        <v>388864</v>
      </c>
      <c r="I372" s="160" t="str">
        <f t="shared" si="1041"/>
        <v>OK</v>
      </c>
      <c r="J372" s="159">
        <v>385436</v>
      </c>
      <c r="K372" s="159">
        <f t="shared" si="1042"/>
        <v>385436</v>
      </c>
      <c r="L372" s="160" t="str">
        <f t="shared" si="1043"/>
        <v>OK</v>
      </c>
      <c r="M372" s="159">
        <v>392000</v>
      </c>
      <c r="N372" s="159">
        <f t="shared" si="1044"/>
        <v>392000</v>
      </c>
      <c r="O372" s="160" t="str">
        <f t="shared" si="1045"/>
        <v>OK</v>
      </c>
      <c r="P372" s="159">
        <v>386806</v>
      </c>
      <c r="Q372" s="159">
        <f t="shared" si="1046"/>
        <v>386806</v>
      </c>
      <c r="R372" s="160" t="str">
        <f t="shared" si="1047"/>
        <v>OK</v>
      </c>
      <c r="S372" s="159">
        <v>387570</v>
      </c>
      <c r="T372" s="159">
        <f t="shared" si="1048"/>
        <v>387570</v>
      </c>
      <c r="U372" s="160" t="str">
        <f t="shared" si="1049"/>
        <v>OK</v>
      </c>
      <c r="V372" s="159">
        <v>388707</v>
      </c>
      <c r="W372" s="159">
        <f t="shared" si="1050"/>
        <v>388707</v>
      </c>
      <c r="X372" s="160" t="str">
        <f t="shared" si="1051"/>
        <v>OK</v>
      </c>
      <c r="Y372" s="159">
        <v>392000</v>
      </c>
      <c r="Z372" s="159">
        <f t="shared" si="1052"/>
        <v>392000</v>
      </c>
      <c r="AA372" s="160" t="str">
        <f t="shared" si="1053"/>
        <v>OK</v>
      </c>
      <c r="AB372" s="159">
        <v>388046</v>
      </c>
      <c r="AC372" s="159">
        <f t="shared" si="1054"/>
        <v>388046</v>
      </c>
      <c r="AD372" s="160" t="str">
        <f t="shared" si="1055"/>
        <v>OK</v>
      </c>
      <c r="AE372" s="159">
        <v>378280</v>
      </c>
      <c r="AF372" s="159">
        <f t="shared" si="1056"/>
        <v>378280</v>
      </c>
      <c r="AG372" s="160" t="str">
        <f t="shared" si="1057"/>
        <v>OK</v>
      </c>
      <c r="AH372" s="159">
        <v>387649</v>
      </c>
      <c r="AI372" s="159">
        <f t="shared" si="1058"/>
        <v>387649</v>
      </c>
      <c r="AJ372" s="160" t="str">
        <f t="shared" si="1059"/>
        <v>OK</v>
      </c>
      <c r="AK372" s="159">
        <v>388472</v>
      </c>
      <c r="AL372" s="159">
        <f t="shared" si="1060"/>
        <v>388472</v>
      </c>
      <c r="AM372" s="160" t="str">
        <f t="shared" si="1061"/>
        <v>OK</v>
      </c>
      <c r="AN372" s="159">
        <v>386823</v>
      </c>
      <c r="AO372" s="159">
        <f t="shared" si="1062"/>
        <v>386823</v>
      </c>
      <c r="AP372" s="160" t="str">
        <f t="shared" si="1063"/>
        <v>OK</v>
      </c>
      <c r="AQ372" s="159">
        <v>389133</v>
      </c>
      <c r="AR372" s="159">
        <f t="shared" si="1064"/>
        <v>389133</v>
      </c>
      <c r="AS372" s="160" t="str">
        <f t="shared" si="1065"/>
        <v>OK</v>
      </c>
      <c r="AT372" s="159">
        <v>388982</v>
      </c>
      <c r="AU372" s="159">
        <f t="shared" si="1066"/>
        <v>388982</v>
      </c>
      <c r="AV372" s="160" t="str">
        <f t="shared" si="1067"/>
        <v>OK</v>
      </c>
      <c r="AW372" s="159">
        <v>384200</v>
      </c>
      <c r="AX372" s="159">
        <f t="shared" si="1068"/>
        <v>384200</v>
      </c>
      <c r="AY372" s="160" t="str">
        <f t="shared" si="1069"/>
        <v>OK</v>
      </c>
      <c r="AZ372" s="159">
        <v>392000</v>
      </c>
      <c r="BA372" s="159">
        <f t="shared" si="1070"/>
        <v>392000</v>
      </c>
      <c r="BB372" s="160" t="str">
        <f t="shared" si="1071"/>
        <v>OK</v>
      </c>
    </row>
    <row r="373" spans="1:54" ht="60" x14ac:dyDescent="0.2">
      <c r="A373" s="155">
        <v>33.04</v>
      </c>
      <c r="B373" s="162" t="s">
        <v>521</v>
      </c>
      <c r="C373" s="157" t="s">
        <v>170</v>
      </c>
      <c r="D373" s="166">
        <v>120</v>
      </c>
      <c r="E373" s="159">
        <v>22410</v>
      </c>
      <c r="F373" s="159">
        <f t="shared" si="1039"/>
        <v>2689200</v>
      </c>
      <c r="G373" s="159">
        <v>22231</v>
      </c>
      <c r="H373" s="159">
        <f t="shared" si="1040"/>
        <v>2667720</v>
      </c>
      <c r="I373" s="160" t="str">
        <f t="shared" si="1041"/>
        <v>OK</v>
      </c>
      <c r="J373" s="159">
        <v>22035</v>
      </c>
      <c r="K373" s="159">
        <f t="shared" si="1042"/>
        <v>2644200</v>
      </c>
      <c r="L373" s="160" t="str">
        <f t="shared" si="1043"/>
        <v>OK</v>
      </c>
      <c r="M373" s="159">
        <v>22410</v>
      </c>
      <c r="N373" s="159">
        <f t="shared" si="1044"/>
        <v>2689200</v>
      </c>
      <c r="O373" s="160" t="str">
        <f t="shared" si="1045"/>
        <v>OK</v>
      </c>
      <c r="P373" s="159">
        <v>22113</v>
      </c>
      <c r="Q373" s="159">
        <f t="shared" si="1046"/>
        <v>2653560</v>
      </c>
      <c r="R373" s="160" t="str">
        <f t="shared" si="1047"/>
        <v>OK</v>
      </c>
      <c r="S373" s="159">
        <v>22157</v>
      </c>
      <c r="T373" s="159">
        <f t="shared" si="1048"/>
        <v>2658840</v>
      </c>
      <c r="U373" s="160" t="str">
        <f t="shared" si="1049"/>
        <v>OK</v>
      </c>
      <c r="V373" s="159">
        <v>22222</v>
      </c>
      <c r="W373" s="159">
        <f t="shared" si="1050"/>
        <v>2666640</v>
      </c>
      <c r="X373" s="160" t="str">
        <f t="shared" si="1051"/>
        <v>OK</v>
      </c>
      <c r="Y373" s="159">
        <v>22410</v>
      </c>
      <c r="Z373" s="159">
        <f t="shared" si="1052"/>
        <v>2689200</v>
      </c>
      <c r="AA373" s="160" t="str">
        <f t="shared" si="1053"/>
        <v>OK</v>
      </c>
      <c r="AB373" s="159">
        <v>22184</v>
      </c>
      <c r="AC373" s="159">
        <f t="shared" si="1054"/>
        <v>2662080</v>
      </c>
      <c r="AD373" s="160" t="str">
        <f t="shared" si="1055"/>
        <v>OK</v>
      </c>
      <c r="AE373" s="159">
        <v>21626</v>
      </c>
      <c r="AF373" s="159">
        <f t="shared" si="1056"/>
        <v>2595120</v>
      </c>
      <c r="AG373" s="160" t="str">
        <f t="shared" si="1057"/>
        <v>OK</v>
      </c>
      <c r="AH373" s="159">
        <v>22161</v>
      </c>
      <c r="AI373" s="159">
        <f t="shared" si="1058"/>
        <v>2659320</v>
      </c>
      <c r="AJ373" s="160" t="str">
        <f t="shared" si="1059"/>
        <v>OK</v>
      </c>
      <c r="AK373" s="159">
        <v>22208</v>
      </c>
      <c r="AL373" s="159">
        <f t="shared" si="1060"/>
        <v>2664960</v>
      </c>
      <c r="AM373" s="160" t="str">
        <f t="shared" si="1061"/>
        <v>OK</v>
      </c>
      <c r="AN373" s="159">
        <v>22114</v>
      </c>
      <c r="AO373" s="159">
        <f t="shared" si="1062"/>
        <v>2653680</v>
      </c>
      <c r="AP373" s="160" t="str">
        <f t="shared" si="1063"/>
        <v>OK</v>
      </c>
      <c r="AQ373" s="159">
        <v>22246</v>
      </c>
      <c r="AR373" s="159">
        <f t="shared" si="1064"/>
        <v>2669520</v>
      </c>
      <c r="AS373" s="160" t="str">
        <f t="shared" si="1065"/>
        <v>OK</v>
      </c>
      <c r="AT373" s="159">
        <v>22237</v>
      </c>
      <c r="AU373" s="159">
        <f t="shared" si="1066"/>
        <v>2668440</v>
      </c>
      <c r="AV373" s="160" t="str">
        <f t="shared" si="1067"/>
        <v>OK</v>
      </c>
      <c r="AW373" s="159">
        <v>22000</v>
      </c>
      <c r="AX373" s="159">
        <f t="shared" si="1068"/>
        <v>2640000</v>
      </c>
      <c r="AY373" s="160" t="str">
        <f t="shared" si="1069"/>
        <v>OK</v>
      </c>
      <c r="AZ373" s="159">
        <v>22410</v>
      </c>
      <c r="BA373" s="159">
        <f t="shared" si="1070"/>
        <v>2689200</v>
      </c>
      <c r="BB373" s="160" t="str">
        <f t="shared" si="1071"/>
        <v>OK</v>
      </c>
    </row>
    <row r="374" spans="1:54" ht="60" x14ac:dyDescent="0.2">
      <c r="A374" s="155">
        <v>33.049999999999997</v>
      </c>
      <c r="B374" s="162" t="s">
        <v>522</v>
      </c>
      <c r="C374" s="157" t="s">
        <v>170</v>
      </c>
      <c r="D374" s="166">
        <v>485</v>
      </c>
      <c r="E374" s="159">
        <v>161151.23711340208</v>
      </c>
      <c r="F374" s="159">
        <f t="shared" si="1039"/>
        <v>78158350</v>
      </c>
      <c r="G374" s="159">
        <v>159862</v>
      </c>
      <c r="H374" s="159">
        <f t="shared" si="1040"/>
        <v>77533070</v>
      </c>
      <c r="I374" s="160" t="str">
        <f t="shared" si="1041"/>
        <v>OK</v>
      </c>
      <c r="J374" s="159">
        <v>158452</v>
      </c>
      <c r="K374" s="159">
        <f t="shared" si="1042"/>
        <v>76849220</v>
      </c>
      <c r="L374" s="160" t="str">
        <f t="shared" si="1043"/>
        <v>OK</v>
      </c>
      <c r="M374" s="159">
        <v>161151</v>
      </c>
      <c r="N374" s="159">
        <f t="shared" si="1044"/>
        <v>78158235</v>
      </c>
      <c r="O374" s="160" t="str">
        <f t="shared" si="1045"/>
        <v>OK</v>
      </c>
      <c r="P374" s="159">
        <v>159016</v>
      </c>
      <c r="Q374" s="159">
        <f t="shared" si="1046"/>
        <v>77122760</v>
      </c>
      <c r="R374" s="160" t="str">
        <f t="shared" si="1047"/>
        <v>OK</v>
      </c>
      <c r="S374" s="159">
        <v>159330</v>
      </c>
      <c r="T374" s="159">
        <f t="shared" si="1048"/>
        <v>77275050</v>
      </c>
      <c r="U374" s="160" t="str">
        <f t="shared" si="1049"/>
        <v>OK</v>
      </c>
      <c r="V374" s="159">
        <v>159798</v>
      </c>
      <c r="W374" s="159">
        <f t="shared" si="1050"/>
        <v>77502030</v>
      </c>
      <c r="X374" s="160" t="str">
        <f t="shared" si="1051"/>
        <v>OK</v>
      </c>
      <c r="Y374" s="159">
        <v>161151.23711340208</v>
      </c>
      <c r="Z374" s="159">
        <f t="shared" si="1052"/>
        <v>78158350</v>
      </c>
      <c r="AA374" s="160" t="str">
        <f t="shared" si="1053"/>
        <v>OK</v>
      </c>
      <c r="AB374" s="159">
        <v>159526</v>
      </c>
      <c r="AC374" s="159">
        <f t="shared" si="1054"/>
        <v>77370110</v>
      </c>
      <c r="AD374" s="160" t="str">
        <f t="shared" si="1055"/>
        <v>OK</v>
      </c>
      <c r="AE374" s="159">
        <v>155511</v>
      </c>
      <c r="AF374" s="159">
        <f t="shared" si="1056"/>
        <v>75422835</v>
      </c>
      <c r="AG374" s="160" t="str">
        <f t="shared" si="1057"/>
        <v>OK</v>
      </c>
      <c r="AH374" s="159">
        <v>159362</v>
      </c>
      <c r="AI374" s="159">
        <f t="shared" si="1058"/>
        <v>77290570</v>
      </c>
      <c r="AJ374" s="160" t="str">
        <f t="shared" si="1059"/>
        <v>OK</v>
      </c>
      <c r="AK374" s="159">
        <v>159701</v>
      </c>
      <c r="AL374" s="159">
        <f t="shared" si="1060"/>
        <v>77454985</v>
      </c>
      <c r="AM374" s="160" t="str">
        <f t="shared" si="1061"/>
        <v>OK</v>
      </c>
      <c r="AN374" s="159">
        <v>159023</v>
      </c>
      <c r="AO374" s="159">
        <f t="shared" si="1062"/>
        <v>77126155</v>
      </c>
      <c r="AP374" s="160" t="str">
        <f t="shared" si="1063"/>
        <v>OK</v>
      </c>
      <c r="AQ374" s="159">
        <v>159973</v>
      </c>
      <c r="AR374" s="159">
        <f t="shared" si="1064"/>
        <v>77586905</v>
      </c>
      <c r="AS374" s="160" t="str">
        <f t="shared" si="1065"/>
        <v>OK</v>
      </c>
      <c r="AT374" s="159">
        <v>159910</v>
      </c>
      <c r="AU374" s="159">
        <f t="shared" si="1066"/>
        <v>77556350</v>
      </c>
      <c r="AV374" s="160" t="str">
        <f t="shared" si="1067"/>
        <v>OK</v>
      </c>
      <c r="AW374" s="159">
        <v>157930</v>
      </c>
      <c r="AX374" s="159">
        <f t="shared" si="1068"/>
        <v>76596050</v>
      </c>
      <c r="AY374" s="160" t="str">
        <f t="shared" si="1069"/>
        <v>OK</v>
      </c>
      <c r="AZ374" s="159">
        <v>161151.23711340208</v>
      </c>
      <c r="BA374" s="159">
        <f t="shared" si="1070"/>
        <v>78158350</v>
      </c>
      <c r="BB374" s="160" t="str">
        <f t="shared" si="1071"/>
        <v>OK</v>
      </c>
    </row>
    <row r="375" spans="1:54" ht="30" x14ac:dyDescent="0.2">
      <c r="A375" s="155">
        <v>33.06</v>
      </c>
      <c r="B375" s="162" t="s">
        <v>523</v>
      </c>
      <c r="C375" s="157" t="s">
        <v>170</v>
      </c>
      <c r="D375" s="166">
        <v>100</v>
      </c>
      <c r="E375" s="159">
        <v>19370</v>
      </c>
      <c r="F375" s="159">
        <f t="shared" si="1039"/>
        <v>1937000</v>
      </c>
      <c r="G375" s="159">
        <v>19215</v>
      </c>
      <c r="H375" s="159">
        <f t="shared" si="1040"/>
        <v>1921500</v>
      </c>
      <c r="I375" s="160" t="str">
        <f t="shared" si="1041"/>
        <v>OK</v>
      </c>
      <c r="J375" s="159">
        <v>19046</v>
      </c>
      <c r="K375" s="159">
        <f t="shared" si="1042"/>
        <v>1904600</v>
      </c>
      <c r="L375" s="160" t="str">
        <f t="shared" si="1043"/>
        <v>OK</v>
      </c>
      <c r="M375" s="159">
        <v>19370</v>
      </c>
      <c r="N375" s="159">
        <f t="shared" si="1044"/>
        <v>1937000</v>
      </c>
      <c r="O375" s="160" t="str">
        <f t="shared" si="1045"/>
        <v>OK</v>
      </c>
      <c r="P375" s="159">
        <v>19113</v>
      </c>
      <c r="Q375" s="159">
        <f t="shared" si="1046"/>
        <v>1911300</v>
      </c>
      <c r="R375" s="160" t="str">
        <f t="shared" si="1047"/>
        <v>OK</v>
      </c>
      <c r="S375" s="159">
        <v>19151</v>
      </c>
      <c r="T375" s="159">
        <f t="shared" si="1048"/>
        <v>1915100</v>
      </c>
      <c r="U375" s="160" t="str">
        <f t="shared" si="1049"/>
        <v>OK</v>
      </c>
      <c r="V375" s="159">
        <v>19207</v>
      </c>
      <c r="W375" s="159">
        <f t="shared" si="1050"/>
        <v>1920700</v>
      </c>
      <c r="X375" s="160" t="str">
        <f t="shared" si="1051"/>
        <v>OK</v>
      </c>
      <c r="Y375" s="159">
        <v>19370</v>
      </c>
      <c r="Z375" s="159">
        <f t="shared" si="1052"/>
        <v>1937000</v>
      </c>
      <c r="AA375" s="160" t="str">
        <f t="shared" si="1053"/>
        <v>OK</v>
      </c>
      <c r="AB375" s="159">
        <v>19175</v>
      </c>
      <c r="AC375" s="159">
        <f t="shared" si="1054"/>
        <v>1917500</v>
      </c>
      <c r="AD375" s="160" t="str">
        <f t="shared" si="1055"/>
        <v>OK</v>
      </c>
      <c r="AE375" s="159">
        <v>18692</v>
      </c>
      <c r="AF375" s="159">
        <f t="shared" si="1056"/>
        <v>1869200</v>
      </c>
      <c r="AG375" s="160" t="str">
        <f t="shared" si="1057"/>
        <v>OK</v>
      </c>
      <c r="AH375" s="159">
        <v>19155</v>
      </c>
      <c r="AI375" s="159">
        <f t="shared" si="1058"/>
        <v>1915500</v>
      </c>
      <c r="AJ375" s="160" t="str">
        <f t="shared" si="1059"/>
        <v>OK</v>
      </c>
      <c r="AK375" s="159">
        <v>19196</v>
      </c>
      <c r="AL375" s="159">
        <f t="shared" si="1060"/>
        <v>1919600</v>
      </c>
      <c r="AM375" s="160" t="str">
        <f t="shared" si="1061"/>
        <v>OK</v>
      </c>
      <c r="AN375" s="159">
        <v>19114</v>
      </c>
      <c r="AO375" s="159">
        <f t="shared" si="1062"/>
        <v>1911400</v>
      </c>
      <c r="AP375" s="160" t="str">
        <f t="shared" si="1063"/>
        <v>OK</v>
      </c>
      <c r="AQ375" s="159">
        <v>19228</v>
      </c>
      <c r="AR375" s="159">
        <f t="shared" si="1064"/>
        <v>1922800</v>
      </c>
      <c r="AS375" s="160" t="str">
        <f t="shared" si="1065"/>
        <v>OK</v>
      </c>
      <c r="AT375" s="159">
        <v>19221</v>
      </c>
      <c r="AU375" s="159">
        <f t="shared" si="1066"/>
        <v>1922100</v>
      </c>
      <c r="AV375" s="160" t="str">
        <f t="shared" si="1067"/>
        <v>OK</v>
      </c>
      <c r="AW375" s="159">
        <v>19000</v>
      </c>
      <c r="AX375" s="159">
        <f t="shared" si="1068"/>
        <v>1900000</v>
      </c>
      <c r="AY375" s="160" t="str">
        <f t="shared" si="1069"/>
        <v>OK</v>
      </c>
      <c r="AZ375" s="159">
        <v>19370</v>
      </c>
      <c r="BA375" s="159">
        <f t="shared" si="1070"/>
        <v>1937000</v>
      </c>
      <c r="BB375" s="160" t="str">
        <f t="shared" si="1071"/>
        <v>OK</v>
      </c>
    </row>
    <row r="376" spans="1:54" ht="30" x14ac:dyDescent="0.2">
      <c r="A376" s="155">
        <v>33.07</v>
      </c>
      <c r="B376" s="162" t="s">
        <v>524</v>
      </c>
      <c r="C376" s="157" t="s">
        <v>170</v>
      </c>
      <c r="D376" s="166">
        <v>465</v>
      </c>
      <c r="E376" s="159">
        <v>30370</v>
      </c>
      <c r="F376" s="159">
        <f t="shared" si="1039"/>
        <v>14122050</v>
      </c>
      <c r="G376" s="159">
        <v>30127</v>
      </c>
      <c r="H376" s="159">
        <f t="shared" si="1040"/>
        <v>14009055</v>
      </c>
      <c r="I376" s="160" t="str">
        <f t="shared" si="1041"/>
        <v>OK</v>
      </c>
      <c r="J376" s="159">
        <v>29861</v>
      </c>
      <c r="K376" s="159">
        <f t="shared" si="1042"/>
        <v>13885365</v>
      </c>
      <c r="L376" s="160" t="str">
        <f t="shared" si="1043"/>
        <v>OK</v>
      </c>
      <c r="M376" s="159">
        <v>30370</v>
      </c>
      <c r="N376" s="159">
        <f t="shared" si="1044"/>
        <v>14122050</v>
      </c>
      <c r="O376" s="160" t="str">
        <f t="shared" si="1045"/>
        <v>OK</v>
      </c>
      <c r="P376" s="159">
        <v>29968</v>
      </c>
      <c r="Q376" s="159">
        <f t="shared" si="1046"/>
        <v>13935120</v>
      </c>
      <c r="R376" s="160" t="str">
        <f t="shared" si="1047"/>
        <v>OK</v>
      </c>
      <c r="S376" s="159">
        <v>30027</v>
      </c>
      <c r="T376" s="159">
        <f t="shared" si="1048"/>
        <v>13962555</v>
      </c>
      <c r="U376" s="160" t="str">
        <f t="shared" si="1049"/>
        <v>OK</v>
      </c>
      <c r="V376" s="159">
        <v>30115</v>
      </c>
      <c r="W376" s="159">
        <f t="shared" si="1050"/>
        <v>14003475</v>
      </c>
      <c r="X376" s="160" t="str">
        <f t="shared" si="1051"/>
        <v>OK</v>
      </c>
      <c r="Y376" s="159">
        <v>30370</v>
      </c>
      <c r="Z376" s="159">
        <f t="shared" si="1052"/>
        <v>14122050</v>
      </c>
      <c r="AA376" s="160" t="str">
        <f t="shared" si="1053"/>
        <v>OK</v>
      </c>
      <c r="AB376" s="159">
        <v>30064</v>
      </c>
      <c r="AC376" s="159">
        <f t="shared" si="1054"/>
        <v>13979760</v>
      </c>
      <c r="AD376" s="160" t="str">
        <f t="shared" si="1055"/>
        <v>OK</v>
      </c>
      <c r="AE376" s="159">
        <v>29307</v>
      </c>
      <c r="AF376" s="159">
        <f t="shared" si="1056"/>
        <v>13627755</v>
      </c>
      <c r="AG376" s="160" t="str">
        <f t="shared" si="1057"/>
        <v>OK</v>
      </c>
      <c r="AH376" s="159">
        <v>30033</v>
      </c>
      <c r="AI376" s="159">
        <f t="shared" si="1058"/>
        <v>13965345</v>
      </c>
      <c r="AJ376" s="160" t="str">
        <f t="shared" si="1059"/>
        <v>OK</v>
      </c>
      <c r="AK376" s="159">
        <v>30097</v>
      </c>
      <c r="AL376" s="159">
        <f t="shared" si="1060"/>
        <v>13995105</v>
      </c>
      <c r="AM376" s="160" t="str">
        <f t="shared" si="1061"/>
        <v>OK</v>
      </c>
      <c r="AN376" s="159">
        <v>29969</v>
      </c>
      <c r="AO376" s="159">
        <f t="shared" si="1062"/>
        <v>13935585</v>
      </c>
      <c r="AP376" s="160" t="str">
        <f t="shared" si="1063"/>
        <v>OK</v>
      </c>
      <c r="AQ376" s="159">
        <v>30148</v>
      </c>
      <c r="AR376" s="159">
        <f t="shared" si="1064"/>
        <v>14018820</v>
      </c>
      <c r="AS376" s="160" t="str">
        <f t="shared" si="1065"/>
        <v>OK</v>
      </c>
      <c r="AT376" s="159">
        <v>30136</v>
      </c>
      <c r="AU376" s="159">
        <f t="shared" si="1066"/>
        <v>14013240</v>
      </c>
      <c r="AV376" s="160" t="str">
        <f t="shared" si="1067"/>
        <v>OK</v>
      </c>
      <c r="AW376" s="159">
        <v>29800</v>
      </c>
      <c r="AX376" s="159">
        <f t="shared" si="1068"/>
        <v>13857000</v>
      </c>
      <c r="AY376" s="160" t="str">
        <f t="shared" si="1069"/>
        <v>OK</v>
      </c>
      <c r="AZ376" s="159">
        <v>30370</v>
      </c>
      <c r="BA376" s="159">
        <f t="shared" si="1070"/>
        <v>14122050</v>
      </c>
      <c r="BB376" s="160" t="str">
        <f t="shared" si="1071"/>
        <v>OK</v>
      </c>
    </row>
    <row r="377" spans="1:54" ht="30" x14ac:dyDescent="0.2">
      <c r="A377" s="155">
        <v>33.08</v>
      </c>
      <c r="B377" s="162" t="s">
        <v>431</v>
      </c>
      <c r="C377" s="157" t="s">
        <v>185</v>
      </c>
      <c r="D377" s="166">
        <v>18</v>
      </c>
      <c r="E377" s="159">
        <v>1000000</v>
      </c>
      <c r="F377" s="159">
        <f t="shared" si="1039"/>
        <v>18000000</v>
      </c>
      <c r="G377" s="159">
        <v>992000</v>
      </c>
      <c r="H377" s="159">
        <f t="shared" si="1040"/>
        <v>17856000</v>
      </c>
      <c r="I377" s="160" t="str">
        <f t="shared" si="1041"/>
        <v>OK</v>
      </c>
      <c r="J377" s="159">
        <v>983254</v>
      </c>
      <c r="K377" s="159">
        <f t="shared" si="1042"/>
        <v>17698572</v>
      </c>
      <c r="L377" s="160" t="str">
        <f t="shared" si="1043"/>
        <v>OK</v>
      </c>
      <c r="M377" s="159">
        <v>1000000</v>
      </c>
      <c r="N377" s="159">
        <f t="shared" si="1044"/>
        <v>18000000</v>
      </c>
      <c r="O377" s="160" t="str">
        <f t="shared" si="1045"/>
        <v>OK</v>
      </c>
      <c r="P377" s="159">
        <v>986750</v>
      </c>
      <c r="Q377" s="159">
        <f t="shared" si="1046"/>
        <v>17761500</v>
      </c>
      <c r="R377" s="160" t="str">
        <f t="shared" si="1047"/>
        <v>OK</v>
      </c>
      <c r="S377" s="159">
        <v>988700</v>
      </c>
      <c r="T377" s="159">
        <f t="shared" si="1048"/>
        <v>17796600</v>
      </c>
      <c r="U377" s="160" t="str">
        <f t="shared" si="1049"/>
        <v>OK</v>
      </c>
      <c r="V377" s="159">
        <v>991600</v>
      </c>
      <c r="W377" s="159">
        <f t="shared" si="1050"/>
        <v>17848800</v>
      </c>
      <c r="X377" s="160" t="str">
        <f t="shared" si="1051"/>
        <v>OK</v>
      </c>
      <c r="Y377" s="159">
        <v>1000000</v>
      </c>
      <c r="Z377" s="159">
        <f t="shared" si="1052"/>
        <v>18000000</v>
      </c>
      <c r="AA377" s="160" t="str">
        <f t="shared" si="1053"/>
        <v>OK</v>
      </c>
      <c r="AB377" s="159">
        <v>989913</v>
      </c>
      <c r="AC377" s="159">
        <f t="shared" si="1054"/>
        <v>17818434</v>
      </c>
      <c r="AD377" s="160" t="str">
        <f t="shared" si="1055"/>
        <v>OK</v>
      </c>
      <c r="AE377" s="159">
        <v>965000</v>
      </c>
      <c r="AF377" s="159">
        <f t="shared" si="1056"/>
        <v>17370000</v>
      </c>
      <c r="AG377" s="160" t="str">
        <f t="shared" si="1057"/>
        <v>OK</v>
      </c>
      <c r="AH377" s="159">
        <v>988900</v>
      </c>
      <c r="AI377" s="159">
        <f t="shared" si="1058"/>
        <v>17800200</v>
      </c>
      <c r="AJ377" s="160" t="str">
        <f t="shared" si="1059"/>
        <v>OK</v>
      </c>
      <c r="AK377" s="159">
        <v>991000</v>
      </c>
      <c r="AL377" s="159">
        <f t="shared" si="1060"/>
        <v>17838000</v>
      </c>
      <c r="AM377" s="160" t="str">
        <f t="shared" si="1061"/>
        <v>OK</v>
      </c>
      <c r="AN377" s="159">
        <v>986794</v>
      </c>
      <c r="AO377" s="159">
        <f t="shared" si="1062"/>
        <v>17762292</v>
      </c>
      <c r="AP377" s="160" t="str">
        <f t="shared" si="1063"/>
        <v>OK</v>
      </c>
      <c r="AQ377" s="159">
        <v>992687</v>
      </c>
      <c r="AR377" s="159">
        <f t="shared" si="1064"/>
        <v>17868366</v>
      </c>
      <c r="AS377" s="160" t="str">
        <f t="shared" si="1065"/>
        <v>OK</v>
      </c>
      <c r="AT377" s="159">
        <v>992300</v>
      </c>
      <c r="AU377" s="159">
        <f t="shared" si="1066"/>
        <v>17861400</v>
      </c>
      <c r="AV377" s="160" t="str">
        <f t="shared" si="1067"/>
        <v>OK</v>
      </c>
      <c r="AW377" s="159">
        <v>980000</v>
      </c>
      <c r="AX377" s="159">
        <f t="shared" si="1068"/>
        <v>17640000</v>
      </c>
      <c r="AY377" s="160" t="str">
        <f t="shared" si="1069"/>
        <v>OK</v>
      </c>
      <c r="AZ377" s="159">
        <v>1000000</v>
      </c>
      <c r="BA377" s="159">
        <f t="shared" si="1070"/>
        <v>18000000</v>
      </c>
      <c r="BB377" s="160" t="str">
        <f t="shared" si="1071"/>
        <v>OK</v>
      </c>
    </row>
    <row r="378" spans="1:54" x14ac:dyDescent="0.2">
      <c r="A378" s="155"/>
      <c r="B378" s="164" t="s">
        <v>176</v>
      </c>
      <c r="C378" s="157"/>
      <c r="D378" s="165"/>
      <c r="E378" s="165"/>
      <c r="F378" s="167">
        <f>SUM(F370:F377)</f>
        <v>116107780</v>
      </c>
      <c r="G378" s="165"/>
      <c r="H378" s="167">
        <f>SUM(H370:H377)</f>
        <v>115178917</v>
      </c>
      <c r="I378" s="165"/>
      <c r="J378" s="165"/>
      <c r="K378" s="167">
        <f>SUM(K370:K377)</f>
        <v>114163025</v>
      </c>
      <c r="L378" s="165"/>
      <c r="M378" s="165"/>
      <c r="N378" s="167">
        <f>SUM(N370:N377)</f>
        <v>116107665</v>
      </c>
      <c r="O378" s="165"/>
      <c r="P378" s="165">
        <v>0</v>
      </c>
      <c r="Q378" s="167">
        <f>SUM(Q370:Q377)</f>
        <v>114569500</v>
      </c>
      <c r="R378" s="165"/>
      <c r="S378" s="165">
        <v>0</v>
      </c>
      <c r="T378" s="167">
        <f>SUM(T370:T377)</f>
        <v>114795749</v>
      </c>
      <c r="U378" s="165"/>
      <c r="V378" s="165"/>
      <c r="W378" s="167">
        <f>SUM(W370:W377)</f>
        <v>115132735</v>
      </c>
      <c r="X378" s="165"/>
      <c r="Y378" s="165"/>
      <c r="Z378" s="167">
        <f>SUM(Z370:Z377)</f>
        <v>116107780</v>
      </c>
      <c r="AA378" s="165"/>
      <c r="AB378" s="165"/>
      <c r="AC378" s="167">
        <f>SUM(AC370:AC377)</f>
        <v>114936944</v>
      </c>
      <c r="AD378" s="165"/>
      <c r="AE378" s="165"/>
      <c r="AF378" s="167">
        <f>SUM(AF370:AF377)</f>
        <v>112044046</v>
      </c>
      <c r="AG378" s="165"/>
      <c r="AH378" s="165"/>
      <c r="AI378" s="167">
        <f>SUM(AI370:AI377)</f>
        <v>114818781</v>
      </c>
      <c r="AJ378" s="165"/>
      <c r="AK378" s="165">
        <v>0</v>
      </c>
      <c r="AL378" s="167">
        <f>SUM(AL370:AL377)</f>
        <v>115063018</v>
      </c>
      <c r="AM378" s="165"/>
      <c r="AN378" s="165"/>
      <c r="AO378" s="167">
        <f>SUM(AO370:AO377)</f>
        <v>114574430</v>
      </c>
      <c r="AP378" s="165"/>
      <c r="AQ378" s="165">
        <v>0</v>
      </c>
      <c r="AR378" s="167">
        <f>SUM(AR370:AR377)</f>
        <v>115258809</v>
      </c>
      <c r="AS378" s="165"/>
      <c r="AT378" s="165"/>
      <c r="AU378" s="167">
        <f>SUM(AU370:AU377)</f>
        <v>115213458</v>
      </c>
      <c r="AV378" s="165"/>
      <c r="AW378" s="165"/>
      <c r="AX378" s="167">
        <f>SUM(AX370:AX377)</f>
        <v>113810650</v>
      </c>
      <c r="AY378" s="165"/>
      <c r="AZ378" s="165"/>
      <c r="BA378" s="167">
        <f>SUM(BA370:BA377)</f>
        <v>116107780</v>
      </c>
      <c r="BB378" s="165"/>
    </row>
    <row r="379" spans="1:54" s="148" customFormat="1" x14ac:dyDescent="0.2">
      <c r="A379" s="169">
        <v>34</v>
      </c>
      <c r="B379" s="170" t="s">
        <v>525</v>
      </c>
      <c r="C379" s="171"/>
      <c r="D379" s="172"/>
      <c r="E379" s="172"/>
      <c r="F379" s="172"/>
      <c r="G379" s="172"/>
      <c r="H379" s="172"/>
      <c r="I379" s="172"/>
      <c r="J379" s="172"/>
      <c r="K379" s="172"/>
      <c r="L379" s="172"/>
      <c r="M379" s="172"/>
      <c r="N379" s="172"/>
      <c r="O379" s="172"/>
      <c r="P379" s="172">
        <v>0</v>
      </c>
      <c r="Q379" s="172"/>
      <c r="R379" s="172"/>
      <c r="S379" s="172">
        <v>0</v>
      </c>
      <c r="T379" s="172"/>
      <c r="U379" s="172"/>
      <c r="V379" s="172"/>
      <c r="W379" s="172"/>
      <c r="X379" s="172"/>
      <c r="Y379" s="172"/>
      <c r="Z379" s="172"/>
      <c r="AA379" s="172"/>
      <c r="AB379" s="172"/>
      <c r="AC379" s="172"/>
      <c r="AD379" s="172"/>
      <c r="AE379" s="172"/>
      <c r="AF379" s="172"/>
      <c r="AG379" s="172"/>
      <c r="AH379" s="172"/>
      <c r="AI379" s="172"/>
      <c r="AJ379" s="172"/>
      <c r="AK379" s="172">
        <v>0</v>
      </c>
      <c r="AL379" s="172"/>
      <c r="AM379" s="172"/>
      <c r="AN379" s="172"/>
      <c r="AO379" s="172"/>
      <c r="AP379" s="172"/>
      <c r="AQ379" s="172">
        <v>0</v>
      </c>
      <c r="AR379" s="172"/>
      <c r="AS379" s="172"/>
      <c r="AT379" s="172"/>
      <c r="AU379" s="172"/>
      <c r="AV379" s="172"/>
      <c r="AW379" s="172"/>
      <c r="AX379" s="172"/>
      <c r="AY379" s="172"/>
      <c r="AZ379" s="172"/>
      <c r="BA379" s="172"/>
      <c r="BB379" s="172"/>
    </row>
    <row r="380" spans="1:54" x14ac:dyDescent="0.2">
      <c r="A380" s="155">
        <v>34.01</v>
      </c>
      <c r="B380" s="162" t="s">
        <v>526</v>
      </c>
      <c r="C380" s="157" t="s">
        <v>185</v>
      </c>
      <c r="D380" s="166">
        <v>24</v>
      </c>
      <c r="E380" s="159">
        <v>545000</v>
      </c>
      <c r="F380" s="159">
        <f t="shared" ref="F380:F388" si="1072">ROUND(D380*E380,0)</f>
        <v>13080000</v>
      </c>
      <c r="G380" s="159">
        <v>540640</v>
      </c>
      <c r="H380" s="159">
        <f t="shared" ref="H380:H388" si="1073">ROUND($D380*G380,0)</f>
        <v>12975360</v>
      </c>
      <c r="I380" s="160" t="str">
        <f t="shared" ref="I380:I388" si="1074">+IF(G380&lt;=$E380,"OK","NO OK")</f>
        <v>OK</v>
      </c>
      <c r="J380" s="159">
        <v>535874</v>
      </c>
      <c r="K380" s="159">
        <f t="shared" ref="K380:K388" si="1075">ROUND($D380*J380,0)</f>
        <v>12860976</v>
      </c>
      <c r="L380" s="160" t="str">
        <f t="shared" ref="L380:L388" si="1076">+IF(J380&lt;=$E380,"OK","NO OK")</f>
        <v>OK</v>
      </c>
      <c r="M380" s="159">
        <v>545000</v>
      </c>
      <c r="N380" s="159">
        <f t="shared" ref="N380:N388" si="1077">ROUND($D380*M380,0)</f>
        <v>13080000</v>
      </c>
      <c r="O380" s="160" t="str">
        <f t="shared" ref="O380:O388" si="1078">+IF(M380&lt;=$E380,"OK","NO OK")</f>
        <v>OK</v>
      </c>
      <c r="P380" s="159">
        <v>537779</v>
      </c>
      <c r="Q380" s="159">
        <f t="shared" ref="Q380:Q388" si="1079">ROUND($D380*P380,0)</f>
        <v>12906696</v>
      </c>
      <c r="R380" s="160" t="str">
        <f t="shared" ref="R380:R388" si="1080">+IF(P380&lt;=$E380,"OK","NO OK")</f>
        <v>OK</v>
      </c>
      <c r="S380" s="159">
        <v>538842</v>
      </c>
      <c r="T380" s="159">
        <f t="shared" ref="T380:T388" si="1081">ROUND($D380*S380,0)</f>
        <v>12932208</v>
      </c>
      <c r="U380" s="160" t="str">
        <f t="shared" ref="U380:U388" si="1082">+IF(S380&lt;=$E380,"OK","NO OK")</f>
        <v>OK</v>
      </c>
      <c r="V380" s="159">
        <v>540422</v>
      </c>
      <c r="W380" s="159">
        <f t="shared" ref="W380:W388" si="1083">ROUND($D380*V380,0)</f>
        <v>12970128</v>
      </c>
      <c r="X380" s="160" t="str">
        <f t="shared" ref="X380:X388" si="1084">+IF(V380&lt;=$E380,"OK","NO OK")</f>
        <v>OK</v>
      </c>
      <c r="Y380" s="159">
        <v>545000</v>
      </c>
      <c r="Z380" s="159">
        <f t="shared" ref="Z380:Z388" si="1085">ROUND($D380*Y380,0)</f>
        <v>13080000</v>
      </c>
      <c r="AA380" s="160" t="str">
        <f t="shared" ref="AA380:AA388" si="1086">+IF(Y380&lt;=$E380,"OK","NO OK")</f>
        <v>OK</v>
      </c>
      <c r="AB380" s="159">
        <v>539503</v>
      </c>
      <c r="AC380" s="159">
        <f t="shared" ref="AC380:AC388" si="1087">ROUND($D380*AB380,0)</f>
        <v>12948072</v>
      </c>
      <c r="AD380" s="160" t="str">
        <f t="shared" ref="AD380:AD388" si="1088">+IF(AB380&lt;=$E380,"OK","NO OK")</f>
        <v>OK</v>
      </c>
      <c r="AE380" s="159">
        <v>525925</v>
      </c>
      <c r="AF380" s="159">
        <f t="shared" ref="AF380:AF388" si="1089">ROUND($D380*AE380,0)</f>
        <v>12622200</v>
      </c>
      <c r="AG380" s="160" t="str">
        <f t="shared" ref="AG380:AG388" si="1090">+IF(AE380&lt;=$E380,"OK","NO OK")</f>
        <v>OK</v>
      </c>
      <c r="AH380" s="159">
        <v>538951</v>
      </c>
      <c r="AI380" s="159">
        <f t="shared" ref="AI380:AI388" si="1091">ROUND($D380*AH380,0)</f>
        <v>12934824</v>
      </c>
      <c r="AJ380" s="160" t="str">
        <f t="shared" ref="AJ380:AJ388" si="1092">+IF(AH380&lt;=$E380,"OK","NO OK")</f>
        <v>OK</v>
      </c>
      <c r="AK380" s="159">
        <v>540095</v>
      </c>
      <c r="AL380" s="159">
        <f t="shared" ref="AL380:AL388" si="1093">ROUND($D380*AK380,0)</f>
        <v>12962280</v>
      </c>
      <c r="AM380" s="160" t="str">
        <f t="shared" ref="AM380:AM388" si="1094">+IF(AK380&lt;=$E380,"OK","NO OK")</f>
        <v>OK</v>
      </c>
      <c r="AN380" s="159">
        <v>537803</v>
      </c>
      <c r="AO380" s="159">
        <f t="shared" ref="AO380:AO388" si="1095">ROUND($D380*AN380,0)</f>
        <v>12907272</v>
      </c>
      <c r="AP380" s="160" t="str">
        <f t="shared" ref="AP380:AP388" si="1096">+IF(AN380&lt;=$E380,"OK","NO OK")</f>
        <v>OK</v>
      </c>
      <c r="AQ380" s="159">
        <v>541014</v>
      </c>
      <c r="AR380" s="159">
        <f t="shared" ref="AR380:AR388" si="1097">ROUND($D380*AQ380,0)</f>
        <v>12984336</v>
      </c>
      <c r="AS380" s="160" t="str">
        <f t="shared" ref="AS380:AS388" si="1098">+IF(AQ380&lt;=$E380,"OK","NO OK")</f>
        <v>OK</v>
      </c>
      <c r="AT380" s="159">
        <v>540804</v>
      </c>
      <c r="AU380" s="159">
        <f t="shared" ref="AU380:AU388" si="1099">ROUND($D380*AT380,0)</f>
        <v>12979296</v>
      </c>
      <c r="AV380" s="160" t="str">
        <f t="shared" ref="AV380:AV388" si="1100">+IF(AT380&lt;=$E380,"OK","NO OK")</f>
        <v>OK</v>
      </c>
      <c r="AW380" s="159">
        <v>534100</v>
      </c>
      <c r="AX380" s="159">
        <f t="shared" ref="AX380:AX388" si="1101">ROUND($D380*AW380,0)</f>
        <v>12818400</v>
      </c>
      <c r="AY380" s="160" t="str">
        <f t="shared" ref="AY380:AY388" si="1102">+IF(AW380&lt;=$E380,"OK","NO OK")</f>
        <v>OK</v>
      </c>
      <c r="AZ380" s="159">
        <v>545000</v>
      </c>
      <c r="BA380" s="159">
        <f t="shared" ref="BA380:BA388" si="1103">ROUND($D380*AZ380,0)</f>
        <v>13080000</v>
      </c>
      <c r="BB380" s="160" t="str">
        <f t="shared" ref="BB380:BB388" si="1104">+IF(AZ380&lt;=$E380,"OK","NO OK")</f>
        <v>OK</v>
      </c>
    </row>
    <row r="381" spans="1:54" ht="30" x14ac:dyDescent="0.2">
      <c r="A381" s="155">
        <v>34.020000000000003</v>
      </c>
      <c r="B381" s="162" t="s">
        <v>527</v>
      </c>
      <c r="C381" s="157" t="s">
        <v>170</v>
      </c>
      <c r="D381" s="166">
        <v>850</v>
      </c>
      <c r="E381" s="159">
        <v>7000</v>
      </c>
      <c r="F381" s="159">
        <f t="shared" si="1072"/>
        <v>5950000</v>
      </c>
      <c r="G381" s="159">
        <v>6944</v>
      </c>
      <c r="H381" s="159">
        <f t="shared" si="1073"/>
        <v>5902400</v>
      </c>
      <c r="I381" s="160" t="str">
        <f t="shared" si="1074"/>
        <v>OK</v>
      </c>
      <c r="J381" s="159">
        <v>6883</v>
      </c>
      <c r="K381" s="159">
        <f t="shared" si="1075"/>
        <v>5850550</v>
      </c>
      <c r="L381" s="160" t="str">
        <f t="shared" si="1076"/>
        <v>OK</v>
      </c>
      <c r="M381" s="159">
        <v>7000</v>
      </c>
      <c r="N381" s="159">
        <f t="shared" si="1077"/>
        <v>5950000</v>
      </c>
      <c r="O381" s="160" t="str">
        <f t="shared" si="1078"/>
        <v>OK</v>
      </c>
      <c r="P381" s="159">
        <v>6907</v>
      </c>
      <c r="Q381" s="159">
        <f t="shared" si="1079"/>
        <v>5870950</v>
      </c>
      <c r="R381" s="160" t="str">
        <f t="shared" si="1080"/>
        <v>OK</v>
      </c>
      <c r="S381" s="159">
        <v>6921</v>
      </c>
      <c r="T381" s="159">
        <f t="shared" si="1081"/>
        <v>5882850</v>
      </c>
      <c r="U381" s="160" t="str">
        <f t="shared" si="1082"/>
        <v>OK</v>
      </c>
      <c r="V381" s="159">
        <v>6941</v>
      </c>
      <c r="W381" s="159">
        <f t="shared" si="1083"/>
        <v>5899850</v>
      </c>
      <c r="X381" s="160" t="str">
        <f t="shared" si="1084"/>
        <v>OK</v>
      </c>
      <c r="Y381" s="159">
        <v>7000</v>
      </c>
      <c r="Z381" s="159">
        <f t="shared" si="1085"/>
        <v>5950000</v>
      </c>
      <c r="AA381" s="160" t="str">
        <f t="shared" si="1086"/>
        <v>OK</v>
      </c>
      <c r="AB381" s="159">
        <v>6929</v>
      </c>
      <c r="AC381" s="159">
        <f t="shared" si="1087"/>
        <v>5889650</v>
      </c>
      <c r="AD381" s="160" t="str">
        <f t="shared" si="1088"/>
        <v>OK</v>
      </c>
      <c r="AE381" s="159">
        <v>6755</v>
      </c>
      <c r="AF381" s="159">
        <f t="shared" si="1089"/>
        <v>5741750</v>
      </c>
      <c r="AG381" s="160" t="str">
        <f t="shared" si="1090"/>
        <v>OK</v>
      </c>
      <c r="AH381" s="159">
        <v>6922</v>
      </c>
      <c r="AI381" s="159">
        <f t="shared" si="1091"/>
        <v>5883700</v>
      </c>
      <c r="AJ381" s="160" t="str">
        <f t="shared" si="1092"/>
        <v>OK</v>
      </c>
      <c r="AK381" s="159">
        <v>6937</v>
      </c>
      <c r="AL381" s="159">
        <f t="shared" si="1093"/>
        <v>5896450</v>
      </c>
      <c r="AM381" s="160" t="str">
        <f t="shared" si="1094"/>
        <v>OK</v>
      </c>
      <c r="AN381" s="159">
        <v>6908</v>
      </c>
      <c r="AO381" s="159">
        <f t="shared" si="1095"/>
        <v>5871800</v>
      </c>
      <c r="AP381" s="160" t="str">
        <f t="shared" si="1096"/>
        <v>OK</v>
      </c>
      <c r="AQ381" s="159">
        <v>6949</v>
      </c>
      <c r="AR381" s="159">
        <f t="shared" si="1097"/>
        <v>5906650</v>
      </c>
      <c r="AS381" s="160" t="str">
        <f t="shared" si="1098"/>
        <v>OK</v>
      </c>
      <c r="AT381" s="159">
        <v>6946</v>
      </c>
      <c r="AU381" s="159">
        <f t="shared" si="1099"/>
        <v>5904100</v>
      </c>
      <c r="AV381" s="160" t="str">
        <f t="shared" si="1100"/>
        <v>OK</v>
      </c>
      <c r="AW381" s="159">
        <v>6860</v>
      </c>
      <c r="AX381" s="159">
        <f t="shared" si="1101"/>
        <v>5831000</v>
      </c>
      <c r="AY381" s="160" t="str">
        <f t="shared" si="1102"/>
        <v>OK</v>
      </c>
      <c r="AZ381" s="159">
        <v>7000</v>
      </c>
      <c r="BA381" s="159">
        <f t="shared" si="1103"/>
        <v>5950000</v>
      </c>
      <c r="BB381" s="160" t="str">
        <f t="shared" si="1104"/>
        <v>OK</v>
      </c>
    </row>
    <row r="382" spans="1:54" ht="30" x14ac:dyDescent="0.2">
      <c r="A382" s="155">
        <v>34.03</v>
      </c>
      <c r="B382" s="162" t="s">
        <v>528</v>
      </c>
      <c r="C382" s="157" t="s">
        <v>185</v>
      </c>
      <c r="D382" s="166">
        <v>24</v>
      </c>
      <c r="E382" s="159">
        <v>392000</v>
      </c>
      <c r="F382" s="159">
        <f t="shared" si="1072"/>
        <v>9408000</v>
      </c>
      <c r="G382" s="159">
        <v>388864</v>
      </c>
      <c r="H382" s="159">
        <f t="shared" si="1073"/>
        <v>9332736</v>
      </c>
      <c r="I382" s="160" t="str">
        <f t="shared" si="1074"/>
        <v>OK</v>
      </c>
      <c r="J382" s="159">
        <v>385436</v>
      </c>
      <c r="K382" s="159">
        <f t="shared" si="1075"/>
        <v>9250464</v>
      </c>
      <c r="L382" s="160" t="str">
        <f t="shared" si="1076"/>
        <v>OK</v>
      </c>
      <c r="M382" s="159">
        <v>392000</v>
      </c>
      <c r="N382" s="159">
        <f t="shared" si="1077"/>
        <v>9408000</v>
      </c>
      <c r="O382" s="160" t="str">
        <f t="shared" si="1078"/>
        <v>OK</v>
      </c>
      <c r="P382" s="159">
        <v>386806</v>
      </c>
      <c r="Q382" s="159">
        <f t="shared" si="1079"/>
        <v>9283344</v>
      </c>
      <c r="R382" s="160" t="str">
        <f t="shared" si="1080"/>
        <v>OK</v>
      </c>
      <c r="S382" s="159">
        <v>387570</v>
      </c>
      <c r="T382" s="159">
        <f t="shared" si="1081"/>
        <v>9301680</v>
      </c>
      <c r="U382" s="160" t="str">
        <f t="shared" si="1082"/>
        <v>OK</v>
      </c>
      <c r="V382" s="159">
        <v>388707</v>
      </c>
      <c r="W382" s="159">
        <f t="shared" si="1083"/>
        <v>9328968</v>
      </c>
      <c r="X382" s="160" t="str">
        <f t="shared" si="1084"/>
        <v>OK</v>
      </c>
      <c r="Y382" s="159">
        <v>392000</v>
      </c>
      <c r="Z382" s="159">
        <f t="shared" si="1085"/>
        <v>9408000</v>
      </c>
      <c r="AA382" s="160" t="str">
        <f t="shared" si="1086"/>
        <v>OK</v>
      </c>
      <c r="AB382" s="159">
        <v>388046</v>
      </c>
      <c r="AC382" s="159">
        <f t="shared" si="1087"/>
        <v>9313104</v>
      </c>
      <c r="AD382" s="160" t="str">
        <f t="shared" si="1088"/>
        <v>OK</v>
      </c>
      <c r="AE382" s="159">
        <v>378280</v>
      </c>
      <c r="AF382" s="159">
        <f t="shared" si="1089"/>
        <v>9078720</v>
      </c>
      <c r="AG382" s="160" t="str">
        <f t="shared" si="1090"/>
        <v>OK</v>
      </c>
      <c r="AH382" s="159">
        <v>387649</v>
      </c>
      <c r="AI382" s="159">
        <f t="shared" si="1091"/>
        <v>9303576</v>
      </c>
      <c r="AJ382" s="160" t="str">
        <f t="shared" si="1092"/>
        <v>OK</v>
      </c>
      <c r="AK382" s="159">
        <v>388472</v>
      </c>
      <c r="AL382" s="159">
        <f t="shared" si="1093"/>
        <v>9323328</v>
      </c>
      <c r="AM382" s="160" t="str">
        <f t="shared" si="1094"/>
        <v>OK</v>
      </c>
      <c r="AN382" s="159">
        <v>386823</v>
      </c>
      <c r="AO382" s="159">
        <f t="shared" si="1095"/>
        <v>9283752</v>
      </c>
      <c r="AP382" s="160" t="str">
        <f t="shared" si="1096"/>
        <v>OK</v>
      </c>
      <c r="AQ382" s="159">
        <v>389133</v>
      </c>
      <c r="AR382" s="159">
        <f t="shared" si="1097"/>
        <v>9339192</v>
      </c>
      <c r="AS382" s="160" t="str">
        <f t="shared" si="1098"/>
        <v>OK</v>
      </c>
      <c r="AT382" s="159">
        <v>388982</v>
      </c>
      <c r="AU382" s="159">
        <f t="shared" si="1099"/>
        <v>9335568</v>
      </c>
      <c r="AV382" s="160" t="str">
        <f t="shared" si="1100"/>
        <v>OK</v>
      </c>
      <c r="AW382" s="159">
        <v>384200</v>
      </c>
      <c r="AX382" s="159">
        <f t="shared" si="1101"/>
        <v>9220800</v>
      </c>
      <c r="AY382" s="160" t="str">
        <f t="shared" si="1102"/>
        <v>OK</v>
      </c>
      <c r="AZ382" s="159">
        <v>392000</v>
      </c>
      <c r="BA382" s="159">
        <f t="shared" si="1103"/>
        <v>9408000</v>
      </c>
      <c r="BB382" s="160" t="str">
        <f t="shared" si="1104"/>
        <v>OK</v>
      </c>
    </row>
    <row r="383" spans="1:54" ht="30" x14ac:dyDescent="0.2">
      <c r="A383" s="155">
        <v>34.04</v>
      </c>
      <c r="B383" s="162" t="s">
        <v>529</v>
      </c>
      <c r="C383" s="157" t="s">
        <v>185</v>
      </c>
      <c r="D383" s="166">
        <v>8</v>
      </c>
      <c r="E383" s="159">
        <v>400000</v>
      </c>
      <c r="F383" s="159">
        <f t="shared" si="1072"/>
        <v>3200000</v>
      </c>
      <c r="G383" s="159">
        <v>396800</v>
      </c>
      <c r="H383" s="159">
        <f t="shared" si="1073"/>
        <v>3174400</v>
      </c>
      <c r="I383" s="160" t="str">
        <f t="shared" si="1074"/>
        <v>OK</v>
      </c>
      <c r="J383" s="159">
        <v>393302</v>
      </c>
      <c r="K383" s="159">
        <f t="shared" si="1075"/>
        <v>3146416</v>
      </c>
      <c r="L383" s="160" t="str">
        <f t="shared" si="1076"/>
        <v>OK</v>
      </c>
      <c r="M383" s="159">
        <v>400000</v>
      </c>
      <c r="N383" s="159">
        <f t="shared" si="1077"/>
        <v>3200000</v>
      </c>
      <c r="O383" s="160" t="str">
        <f t="shared" si="1078"/>
        <v>OK</v>
      </c>
      <c r="P383" s="159">
        <v>394700</v>
      </c>
      <c r="Q383" s="159">
        <f t="shared" si="1079"/>
        <v>3157600</v>
      </c>
      <c r="R383" s="160" t="str">
        <f t="shared" si="1080"/>
        <v>OK</v>
      </c>
      <c r="S383" s="159">
        <v>395480</v>
      </c>
      <c r="T383" s="159">
        <f t="shared" si="1081"/>
        <v>3163840</v>
      </c>
      <c r="U383" s="160" t="str">
        <f t="shared" si="1082"/>
        <v>OK</v>
      </c>
      <c r="V383" s="159">
        <v>396640</v>
      </c>
      <c r="W383" s="159">
        <f t="shared" si="1083"/>
        <v>3173120</v>
      </c>
      <c r="X383" s="160" t="str">
        <f t="shared" si="1084"/>
        <v>OK</v>
      </c>
      <c r="Y383" s="159">
        <v>400000</v>
      </c>
      <c r="Z383" s="159">
        <f t="shared" si="1085"/>
        <v>3200000</v>
      </c>
      <c r="AA383" s="160" t="str">
        <f t="shared" si="1086"/>
        <v>OK</v>
      </c>
      <c r="AB383" s="159">
        <v>395965</v>
      </c>
      <c r="AC383" s="159">
        <f t="shared" si="1087"/>
        <v>3167720</v>
      </c>
      <c r="AD383" s="160" t="str">
        <f t="shared" si="1088"/>
        <v>OK</v>
      </c>
      <c r="AE383" s="159">
        <v>386000</v>
      </c>
      <c r="AF383" s="159">
        <f t="shared" si="1089"/>
        <v>3088000</v>
      </c>
      <c r="AG383" s="160" t="str">
        <f t="shared" si="1090"/>
        <v>OK</v>
      </c>
      <c r="AH383" s="159">
        <v>395560</v>
      </c>
      <c r="AI383" s="159">
        <f t="shared" si="1091"/>
        <v>3164480</v>
      </c>
      <c r="AJ383" s="160" t="str">
        <f t="shared" si="1092"/>
        <v>OK</v>
      </c>
      <c r="AK383" s="159">
        <v>396400</v>
      </c>
      <c r="AL383" s="159">
        <f t="shared" si="1093"/>
        <v>3171200</v>
      </c>
      <c r="AM383" s="160" t="str">
        <f t="shared" si="1094"/>
        <v>OK</v>
      </c>
      <c r="AN383" s="159">
        <v>394718</v>
      </c>
      <c r="AO383" s="159">
        <f t="shared" si="1095"/>
        <v>3157744</v>
      </c>
      <c r="AP383" s="160" t="str">
        <f t="shared" si="1096"/>
        <v>OK</v>
      </c>
      <c r="AQ383" s="159">
        <v>397075</v>
      </c>
      <c r="AR383" s="159">
        <f t="shared" si="1097"/>
        <v>3176600</v>
      </c>
      <c r="AS383" s="160" t="str">
        <f t="shared" si="1098"/>
        <v>OK</v>
      </c>
      <c r="AT383" s="159">
        <v>396920</v>
      </c>
      <c r="AU383" s="159">
        <f t="shared" si="1099"/>
        <v>3175360</v>
      </c>
      <c r="AV383" s="160" t="str">
        <f t="shared" si="1100"/>
        <v>OK</v>
      </c>
      <c r="AW383" s="159">
        <v>392000</v>
      </c>
      <c r="AX383" s="159">
        <f t="shared" si="1101"/>
        <v>3136000</v>
      </c>
      <c r="AY383" s="160" t="str">
        <f t="shared" si="1102"/>
        <v>OK</v>
      </c>
      <c r="AZ383" s="159">
        <v>400000</v>
      </c>
      <c r="BA383" s="159">
        <f t="shared" si="1103"/>
        <v>3200000</v>
      </c>
      <c r="BB383" s="160" t="str">
        <f t="shared" si="1104"/>
        <v>OK</v>
      </c>
    </row>
    <row r="384" spans="1:54" ht="30" x14ac:dyDescent="0.2">
      <c r="A384" s="155">
        <v>34.049999999999997</v>
      </c>
      <c r="B384" s="162" t="s">
        <v>530</v>
      </c>
      <c r="C384" s="157" t="s">
        <v>185</v>
      </c>
      <c r="D384" s="166">
        <v>12</v>
      </c>
      <c r="E384" s="159">
        <v>156200</v>
      </c>
      <c r="F384" s="159">
        <f t="shared" si="1072"/>
        <v>1874400</v>
      </c>
      <c r="G384" s="159">
        <v>154950</v>
      </c>
      <c r="H384" s="159">
        <f t="shared" si="1073"/>
        <v>1859400</v>
      </c>
      <c r="I384" s="160" t="str">
        <f t="shared" si="1074"/>
        <v>OK</v>
      </c>
      <c r="J384" s="159">
        <v>153584</v>
      </c>
      <c r="K384" s="159">
        <f t="shared" si="1075"/>
        <v>1843008</v>
      </c>
      <c r="L384" s="160" t="str">
        <f t="shared" si="1076"/>
        <v>OK</v>
      </c>
      <c r="M384" s="159">
        <v>156200</v>
      </c>
      <c r="N384" s="159">
        <f t="shared" si="1077"/>
        <v>1874400</v>
      </c>
      <c r="O384" s="160" t="str">
        <f t="shared" si="1078"/>
        <v>OK</v>
      </c>
      <c r="P384" s="159">
        <v>154130</v>
      </c>
      <c r="Q384" s="159">
        <f t="shared" si="1079"/>
        <v>1849560</v>
      </c>
      <c r="R384" s="160" t="str">
        <f t="shared" si="1080"/>
        <v>OK</v>
      </c>
      <c r="S384" s="159">
        <v>154435</v>
      </c>
      <c r="T384" s="159">
        <f t="shared" si="1081"/>
        <v>1853220</v>
      </c>
      <c r="U384" s="160" t="str">
        <f t="shared" si="1082"/>
        <v>OK</v>
      </c>
      <c r="V384" s="159">
        <v>154888</v>
      </c>
      <c r="W384" s="159">
        <f t="shared" si="1083"/>
        <v>1858656</v>
      </c>
      <c r="X384" s="160" t="str">
        <f t="shared" si="1084"/>
        <v>OK</v>
      </c>
      <c r="Y384" s="159">
        <v>156200</v>
      </c>
      <c r="Z384" s="159">
        <f t="shared" si="1085"/>
        <v>1874400</v>
      </c>
      <c r="AA384" s="160" t="str">
        <f t="shared" si="1086"/>
        <v>OK</v>
      </c>
      <c r="AB384" s="159">
        <v>154624</v>
      </c>
      <c r="AC384" s="159">
        <f t="shared" si="1087"/>
        <v>1855488</v>
      </c>
      <c r="AD384" s="160" t="str">
        <f t="shared" si="1088"/>
        <v>OK</v>
      </c>
      <c r="AE384" s="159">
        <v>150733</v>
      </c>
      <c r="AF384" s="159">
        <f t="shared" si="1089"/>
        <v>1808796</v>
      </c>
      <c r="AG384" s="160" t="str">
        <f t="shared" si="1090"/>
        <v>OK</v>
      </c>
      <c r="AH384" s="159">
        <v>154466</v>
      </c>
      <c r="AI384" s="159">
        <f t="shared" si="1091"/>
        <v>1853592</v>
      </c>
      <c r="AJ384" s="160" t="str">
        <f t="shared" si="1092"/>
        <v>OK</v>
      </c>
      <c r="AK384" s="159">
        <v>154794</v>
      </c>
      <c r="AL384" s="159">
        <f t="shared" si="1093"/>
        <v>1857528</v>
      </c>
      <c r="AM384" s="160" t="str">
        <f t="shared" si="1094"/>
        <v>OK</v>
      </c>
      <c r="AN384" s="159">
        <v>154137</v>
      </c>
      <c r="AO384" s="159">
        <f t="shared" si="1095"/>
        <v>1849644</v>
      </c>
      <c r="AP384" s="160" t="str">
        <f t="shared" si="1096"/>
        <v>OK</v>
      </c>
      <c r="AQ384" s="159">
        <v>155058</v>
      </c>
      <c r="AR384" s="159">
        <f t="shared" si="1097"/>
        <v>1860696</v>
      </c>
      <c r="AS384" s="160" t="str">
        <f t="shared" si="1098"/>
        <v>OK</v>
      </c>
      <c r="AT384" s="159">
        <v>154997</v>
      </c>
      <c r="AU384" s="159">
        <f t="shared" si="1099"/>
        <v>1859964</v>
      </c>
      <c r="AV384" s="160" t="str">
        <f t="shared" si="1100"/>
        <v>OK</v>
      </c>
      <c r="AW384" s="159">
        <v>153100</v>
      </c>
      <c r="AX384" s="159">
        <f t="shared" si="1101"/>
        <v>1837200</v>
      </c>
      <c r="AY384" s="160" t="str">
        <f t="shared" si="1102"/>
        <v>OK</v>
      </c>
      <c r="AZ384" s="159">
        <v>156200</v>
      </c>
      <c r="BA384" s="159">
        <f t="shared" si="1103"/>
        <v>1874400</v>
      </c>
      <c r="BB384" s="160" t="str">
        <f t="shared" si="1104"/>
        <v>OK</v>
      </c>
    </row>
    <row r="385" spans="1:54" ht="30" x14ac:dyDescent="0.2">
      <c r="A385" s="155">
        <v>34.06</v>
      </c>
      <c r="B385" s="162" t="s">
        <v>531</v>
      </c>
      <c r="C385" s="157" t="s">
        <v>185</v>
      </c>
      <c r="D385" s="166">
        <v>9</v>
      </c>
      <c r="E385" s="159">
        <v>239550</v>
      </c>
      <c r="F385" s="159">
        <f t="shared" si="1072"/>
        <v>2155950</v>
      </c>
      <c r="G385" s="159">
        <v>237634</v>
      </c>
      <c r="H385" s="159">
        <f t="shared" si="1073"/>
        <v>2138706</v>
      </c>
      <c r="I385" s="160" t="str">
        <f t="shared" si="1074"/>
        <v>OK</v>
      </c>
      <c r="J385" s="159">
        <v>235539</v>
      </c>
      <c r="K385" s="159">
        <f t="shared" si="1075"/>
        <v>2119851</v>
      </c>
      <c r="L385" s="160" t="str">
        <f t="shared" si="1076"/>
        <v>OK</v>
      </c>
      <c r="M385" s="159">
        <v>239550</v>
      </c>
      <c r="N385" s="159">
        <f t="shared" si="1077"/>
        <v>2155950</v>
      </c>
      <c r="O385" s="160" t="str">
        <f t="shared" si="1078"/>
        <v>OK</v>
      </c>
      <c r="P385" s="159">
        <v>236376</v>
      </c>
      <c r="Q385" s="159">
        <f t="shared" si="1079"/>
        <v>2127384</v>
      </c>
      <c r="R385" s="160" t="str">
        <f t="shared" si="1080"/>
        <v>OK</v>
      </c>
      <c r="S385" s="159">
        <v>236843</v>
      </c>
      <c r="T385" s="159">
        <f t="shared" si="1081"/>
        <v>2131587</v>
      </c>
      <c r="U385" s="160" t="str">
        <f t="shared" si="1082"/>
        <v>OK</v>
      </c>
      <c r="V385" s="159">
        <v>237538</v>
      </c>
      <c r="W385" s="159">
        <f t="shared" si="1083"/>
        <v>2137842</v>
      </c>
      <c r="X385" s="160" t="str">
        <f t="shared" si="1084"/>
        <v>OK</v>
      </c>
      <c r="Y385" s="159">
        <v>239550</v>
      </c>
      <c r="Z385" s="159">
        <f t="shared" si="1085"/>
        <v>2155950</v>
      </c>
      <c r="AA385" s="160" t="str">
        <f t="shared" si="1086"/>
        <v>OK</v>
      </c>
      <c r="AB385" s="159">
        <v>237134</v>
      </c>
      <c r="AC385" s="159">
        <f t="shared" si="1087"/>
        <v>2134206</v>
      </c>
      <c r="AD385" s="160" t="str">
        <f t="shared" si="1088"/>
        <v>OK</v>
      </c>
      <c r="AE385" s="159">
        <v>231166</v>
      </c>
      <c r="AF385" s="159">
        <f t="shared" si="1089"/>
        <v>2080494</v>
      </c>
      <c r="AG385" s="160" t="str">
        <f t="shared" si="1090"/>
        <v>OK</v>
      </c>
      <c r="AH385" s="159">
        <v>236891</v>
      </c>
      <c r="AI385" s="159">
        <f t="shared" si="1091"/>
        <v>2132019</v>
      </c>
      <c r="AJ385" s="160" t="str">
        <f t="shared" si="1092"/>
        <v>OK</v>
      </c>
      <c r="AK385" s="159">
        <v>237394</v>
      </c>
      <c r="AL385" s="159">
        <f t="shared" si="1093"/>
        <v>2136546</v>
      </c>
      <c r="AM385" s="160" t="str">
        <f t="shared" si="1094"/>
        <v>OK</v>
      </c>
      <c r="AN385" s="159">
        <v>236387</v>
      </c>
      <c r="AO385" s="159">
        <f t="shared" si="1095"/>
        <v>2127483</v>
      </c>
      <c r="AP385" s="160" t="str">
        <f t="shared" si="1096"/>
        <v>OK</v>
      </c>
      <c r="AQ385" s="159">
        <v>237798</v>
      </c>
      <c r="AR385" s="159">
        <f t="shared" si="1097"/>
        <v>2140182</v>
      </c>
      <c r="AS385" s="160" t="str">
        <f t="shared" si="1098"/>
        <v>OK</v>
      </c>
      <c r="AT385" s="159">
        <v>237705</v>
      </c>
      <c r="AU385" s="159">
        <f t="shared" si="1099"/>
        <v>2139345</v>
      </c>
      <c r="AV385" s="160" t="str">
        <f t="shared" si="1100"/>
        <v>OK</v>
      </c>
      <c r="AW385" s="159">
        <v>234800</v>
      </c>
      <c r="AX385" s="159">
        <f t="shared" si="1101"/>
        <v>2113200</v>
      </c>
      <c r="AY385" s="160" t="str">
        <f t="shared" si="1102"/>
        <v>OK</v>
      </c>
      <c r="AZ385" s="159">
        <v>239550</v>
      </c>
      <c r="BA385" s="159">
        <f t="shared" si="1103"/>
        <v>2155950</v>
      </c>
      <c r="BB385" s="160" t="str">
        <f t="shared" si="1104"/>
        <v>OK</v>
      </c>
    </row>
    <row r="386" spans="1:54" ht="30" x14ac:dyDescent="0.2">
      <c r="A386" s="155">
        <v>34.07</v>
      </c>
      <c r="B386" s="162" t="s">
        <v>532</v>
      </c>
      <c r="C386" s="157" t="s">
        <v>185</v>
      </c>
      <c r="D386" s="166">
        <v>4</v>
      </c>
      <c r="E386" s="159">
        <v>195150</v>
      </c>
      <c r="F386" s="159">
        <f t="shared" si="1072"/>
        <v>780600</v>
      </c>
      <c r="G386" s="159">
        <v>193589</v>
      </c>
      <c r="H386" s="159">
        <f t="shared" si="1073"/>
        <v>774356</v>
      </c>
      <c r="I386" s="160" t="str">
        <f t="shared" si="1074"/>
        <v>OK</v>
      </c>
      <c r="J386" s="159">
        <v>191882</v>
      </c>
      <c r="K386" s="159">
        <f t="shared" si="1075"/>
        <v>767528</v>
      </c>
      <c r="L386" s="160" t="str">
        <f t="shared" si="1076"/>
        <v>OK</v>
      </c>
      <c r="M386" s="159">
        <v>195150</v>
      </c>
      <c r="N386" s="159">
        <f t="shared" si="1077"/>
        <v>780600</v>
      </c>
      <c r="O386" s="160" t="str">
        <f t="shared" si="1078"/>
        <v>OK</v>
      </c>
      <c r="P386" s="159">
        <v>192564</v>
      </c>
      <c r="Q386" s="159">
        <f t="shared" si="1079"/>
        <v>770256</v>
      </c>
      <c r="R386" s="160" t="str">
        <f t="shared" si="1080"/>
        <v>OK</v>
      </c>
      <c r="S386" s="159">
        <v>192945</v>
      </c>
      <c r="T386" s="159">
        <f t="shared" si="1081"/>
        <v>771780</v>
      </c>
      <c r="U386" s="160" t="str">
        <f t="shared" si="1082"/>
        <v>OK</v>
      </c>
      <c r="V386" s="159">
        <v>193511</v>
      </c>
      <c r="W386" s="159">
        <f t="shared" si="1083"/>
        <v>774044</v>
      </c>
      <c r="X386" s="160" t="str">
        <f t="shared" si="1084"/>
        <v>OK</v>
      </c>
      <c r="Y386" s="159">
        <v>195150</v>
      </c>
      <c r="Z386" s="159">
        <f t="shared" si="1085"/>
        <v>780600</v>
      </c>
      <c r="AA386" s="160" t="str">
        <f t="shared" si="1086"/>
        <v>OK</v>
      </c>
      <c r="AB386" s="159">
        <v>193182</v>
      </c>
      <c r="AC386" s="159">
        <f t="shared" si="1087"/>
        <v>772728</v>
      </c>
      <c r="AD386" s="160" t="str">
        <f t="shared" si="1088"/>
        <v>OK</v>
      </c>
      <c r="AE386" s="159">
        <v>188320</v>
      </c>
      <c r="AF386" s="159">
        <f t="shared" si="1089"/>
        <v>753280</v>
      </c>
      <c r="AG386" s="160" t="str">
        <f t="shared" si="1090"/>
        <v>OK</v>
      </c>
      <c r="AH386" s="159">
        <v>192984</v>
      </c>
      <c r="AI386" s="159">
        <f t="shared" si="1091"/>
        <v>771936</v>
      </c>
      <c r="AJ386" s="160" t="str">
        <f t="shared" si="1092"/>
        <v>OK</v>
      </c>
      <c r="AK386" s="159">
        <v>193394</v>
      </c>
      <c r="AL386" s="159">
        <f t="shared" si="1093"/>
        <v>773576</v>
      </c>
      <c r="AM386" s="160" t="str">
        <f t="shared" si="1094"/>
        <v>OK</v>
      </c>
      <c r="AN386" s="159">
        <v>192573</v>
      </c>
      <c r="AO386" s="159">
        <f t="shared" si="1095"/>
        <v>770292</v>
      </c>
      <c r="AP386" s="160" t="str">
        <f t="shared" si="1096"/>
        <v>OK</v>
      </c>
      <c r="AQ386" s="159">
        <v>193723</v>
      </c>
      <c r="AR386" s="159">
        <f t="shared" si="1097"/>
        <v>774892</v>
      </c>
      <c r="AS386" s="160" t="str">
        <f t="shared" si="1098"/>
        <v>OK</v>
      </c>
      <c r="AT386" s="159">
        <v>193647</v>
      </c>
      <c r="AU386" s="159">
        <f t="shared" si="1099"/>
        <v>774588</v>
      </c>
      <c r="AV386" s="160" t="str">
        <f t="shared" si="1100"/>
        <v>OK</v>
      </c>
      <c r="AW386" s="159">
        <v>191250</v>
      </c>
      <c r="AX386" s="159">
        <f t="shared" si="1101"/>
        <v>765000</v>
      </c>
      <c r="AY386" s="160" t="str">
        <f t="shared" si="1102"/>
        <v>OK</v>
      </c>
      <c r="AZ386" s="159">
        <v>195150</v>
      </c>
      <c r="BA386" s="159">
        <f t="shared" si="1103"/>
        <v>780600</v>
      </c>
      <c r="BB386" s="160" t="str">
        <f t="shared" si="1104"/>
        <v>OK</v>
      </c>
    </row>
    <row r="387" spans="1:54" x14ac:dyDescent="0.2">
      <c r="A387" s="155">
        <v>34.08</v>
      </c>
      <c r="B387" s="162" t="s">
        <v>533</v>
      </c>
      <c r="C387" s="157" t="s">
        <v>185</v>
      </c>
      <c r="D387" s="166">
        <v>4</v>
      </c>
      <c r="E387" s="159">
        <v>424000</v>
      </c>
      <c r="F387" s="159">
        <f t="shared" si="1072"/>
        <v>1696000</v>
      </c>
      <c r="G387" s="159">
        <v>420608</v>
      </c>
      <c r="H387" s="159">
        <f t="shared" si="1073"/>
        <v>1682432</v>
      </c>
      <c r="I387" s="160" t="str">
        <f t="shared" si="1074"/>
        <v>OK</v>
      </c>
      <c r="J387" s="159">
        <v>416900</v>
      </c>
      <c r="K387" s="159">
        <f t="shared" si="1075"/>
        <v>1667600</v>
      </c>
      <c r="L387" s="160" t="str">
        <f t="shared" si="1076"/>
        <v>OK</v>
      </c>
      <c r="M387" s="159">
        <v>424000</v>
      </c>
      <c r="N387" s="159">
        <f t="shared" si="1077"/>
        <v>1696000</v>
      </c>
      <c r="O387" s="160" t="str">
        <f t="shared" si="1078"/>
        <v>OK</v>
      </c>
      <c r="P387" s="159">
        <v>418382</v>
      </c>
      <c r="Q387" s="159">
        <f t="shared" si="1079"/>
        <v>1673528</v>
      </c>
      <c r="R387" s="160" t="str">
        <f t="shared" si="1080"/>
        <v>OK</v>
      </c>
      <c r="S387" s="159">
        <v>419209</v>
      </c>
      <c r="T387" s="159">
        <f t="shared" si="1081"/>
        <v>1676836</v>
      </c>
      <c r="U387" s="160" t="str">
        <f t="shared" si="1082"/>
        <v>OK</v>
      </c>
      <c r="V387" s="159">
        <v>420438</v>
      </c>
      <c r="W387" s="159">
        <f t="shared" si="1083"/>
        <v>1681752</v>
      </c>
      <c r="X387" s="160" t="str">
        <f t="shared" si="1084"/>
        <v>OK</v>
      </c>
      <c r="Y387" s="159">
        <v>424000</v>
      </c>
      <c r="Z387" s="159">
        <f t="shared" si="1085"/>
        <v>1696000</v>
      </c>
      <c r="AA387" s="160" t="str">
        <f t="shared" si="1086"/>
        <v>OK</v>
      </c>
      <c r="AB387" s="159">
        <v>419723</v>
      </c>
      <c r="AC387" s="159">
        <f t="shared" si="1087"/>
        <v>1678892</v>
      </c>
      <c r="AD387" s="160" t="str">
        <f t="shared" si="1088"/>
        <v>OK</v>
      </c>
      <c r="AE387" s="159">
        <v>409160</v>
      </c>
      <c r="AF387" s="159">
        <f t="shared" si="1089"/>
        <v>1636640</v>
      </c>
      <c r="AG387" s="160" t="str">
        <f t="shared" si="1090"/>
        <v>OK</v>
      </c>
      <c r="AH387" s="159">
        <v>419294</v>
      </c>
      <c r="AI387" s="159">
        <f t="shared" si="1091"/>
        <v>1677176</v>
      </c>
      <c r="AJ387" s="160" t="str">
        <f t="shared" si="1092"/>
        <v>OK</v>
      </c>
      <c r="AK387" s="159">
        <v>420184</v>
      </c>
      <c r="AL387" s="159">
        <f t="shared" si="1093"/>
        <v>1680736</v>
      </c>
      <c r="AM387" s="160" t="str">
        <f t="shared" si="1094"/>
        <v>OK</v>
      </c>
      <c r="AN387" s="159">
        <v>418401</v>
      </c>
      <c r="AO387" s="159">
        <f t="shared" si="1095"/>
        <v>1673604</v>
      </c>
      <c r="AP387" s="160" t="str">
        <f t="shared" si="1096"/>
        <v>OK</v>
      </c>
      <c r="AQ387" s="159">
        <v>420899</v>
      </c>
      <c r="AR387" s="159">
        <f t="shared" si="1097"/>
        <v>1683596</v>
      </c>
      <c r="AS387" s="160" t="str">
        <f t="shared" si="1098"/>
        <v>OK</v>
      </c>
      <c r="AT387" s="159">
        <v>420735</v>
      </c>
      <c r="AU387" s="159">
        <f t="shared" si="1099"/>
        <v>1682940</v>
      </c>
      <c r="AV387" s="160" t="str">
        <f t="shared" si="1100"/>
        <v>OK</v>
      </c>
      <c r="AW387" s="159">
        <v>415550</v>
      </c>
      <c r="AX387" s="159">
        <f t="shared" si="1101"/>
        <v>1662200</v>
      </c>
      <c r="AY387" s="160" t="str">
        <f t="shared" si="1102"/>
        <v>OK</v>
      </c>
      <c r="AZ387" s="159">
        <v>424000</v>
      </c>
      <c r="BA387" s="159">
        <f t="shared" si="1103"/>
        <v>1696000</v>
      </c>
      <c r="BB387" s="160" t="str">
        <f t="shared" si="1104"/>
        <v>OK</v>
      </c>
    </row>
    <row r="388" spans="1:54" ht="30" x14ac:dyDescent="0.2">
      <c r="A388" s="155">
        <v>34.090000000000003</v>
      </c>
      <c r="B388" s="162" t="s">
        <v>534</v>
      </c>
      <c r="C388" s="157" t="s">
        <v>185</v>
      </c>
      <c r="D388" s="166">
        <v>13</v>
      </c>
      <c r="E388" s="159">
        <v>421500</v>
      </c>
      <c r="F388" s="159">
        <f t="shared" si="1072"/>
        <v>5479500</v>
      </c>
      <c r="G388" s="159">
        <v>418128</v>
      </c>
      <c r="H388" s="159">
        <f t="shared" si="1073"/>
        <v>5435664</v>
      </c>
      <c r="I388" s="160" t="str">
        <f t="shared" si="1074"/>
        <v>OK</v>
      </c>
      <c r="J388" s="159">
        <v>414442</v>
      </c>
      <c r="K388" s="159">
        <f t="shared" si="1075"/>
        <v>5387746</v>
      </c>
      <c r="L388" s="160" t="str">
        <f t="shared" si="1076"/>
        <v>OK</v>
      </c>
      <c r="M388" s="159">
        <v>421500</v>
      </c>
      <c r="N388" s="159">
        <f t="shared" si="1077"/>
        <v>5479500</v>
      </c>
      <c r="O388" s="160" t="str">
        <f t="shared" si="1078"/>
        <v>OK</v>
      </c>
      <c r="P388" s="159">
        <v>415915</v>
      </c>
      <c r="Q388" s="159">
        <f t="shared" si="1079"/>
        <v>5406895</v>
      </c>
      <c r="R388" s="160" t="str">
        <f t="shared" si="1080"/>
        <v>OK</v>
      </c>
      <c r="S388" s="159">
        <v>416737</v>
      </c>
      <c r="T388" s="159">
        <f t="shared" si="1081"/>
        <v>5417581</v>
      </c>
      <c r="U388" s="160" t="str">
        <f t="shared" si="1082"/>
        <v>OK</v>
      </c>
      <c r="V388" s="159">
        <v>417959</v>
      </c>
      <c r="W388" s="159">
        <f t="shared" si="1083"/>
        <v>5433467</v>
      </c>
      <c r="X388" s="160" t="str">
        <f t="shared" si="1084"/>
        <v>OK</v>
      </c>
      <c r="Y388" s="159">
        <v>421500</v>
      </c>
      <c r="Z388" s="159">
        <f t="shared" si="1085"/>
        <v>5479500</v>
      </c>
      <c r="AA388" s="160" t="str">
        <f t="shared" si="1086"/>
        <v>OK</v>
      </c>
      <c r="AB388" s="159">
        <v>417248</v>
      </c>
      <c r="AC388" s="159">
        <f t="shared" si="1087"/>
        <v>5424224</v>
      </c>
      <c r="AD388" s="160" t="str">
        <f t="shared" si="1088"/>
        <v>OK</v>
      </c>
      <c r="AE388" s="159">
        <v>406748</v>
      </c>
      <c r="AF388" s="159">
        <f t="shared" si="1089"/>
        <v>5287724</v>
      </c>
      <c r="AG388" s="160" t="str">
        <f t="shared" si="1090"/>
        <v>OK</v>
      </c>
      <c r="AH388" s="159">
        <v>416821</v>
      </c>
      <c r="AI388" s="159">
        <f t="shared" si="1091"/>
        <v>5418673</v>
      </c>
      <c r="AJ388" s="160" t="str">
        <f t="shared" si="1092"/>
        <v>OK</v>
      </c>
      <c r="AK388" s="159">
        <v>417707</v>
      </c>
      <c r="AL388" s="159">
        <f t="shared" si="1093"/>
        <v>5430191</v>
      </c>
      <c r="AM388" s="160" t="str">
        <f t="shared" si="1094"/>
        <v>OK</v>
      </c>
      <c r="AN388" s="159">
        <v>415934</v>
      </c>
      <c r="AO388" s="159">
        <f t="shared" si="1095"/>
        <v>5407142</v>
      </c>
      <c r="AP388" s="160" t="str">
        <f t="shared" si="1096"/>
        <v>OK</v>
      </c>
      <c r="AQ388" s="159">
        <v>418418</v>
      </c>
      <c r="AR388" s="159">
        <f t="shared" si="1097"/>
        <v>5439434</v>
      </c>
      <c r="AS388" s="160" t="str">
        <f t="shared" si="1098"/>
        <v>OK</v>
      </c>
      <c r="AT388" s="159">
        <v>418254</v>
      </c>
      <c r="AU388" s="159">
        <f t="shared" si="1099"/>
        <v>5437302</v>
      </c>
      <c r="AV388" s="160" t="str">
        <f t="shared" si="1100"/>
        <v>OK</v>
      </c>
      <c r="AW388" s="159">
        <v>413100</v>
      </c>
      <c r="AX388" s="159">
        <f t="shared" si="1101"/>
        <v>5370300</v>
      </c>
      <c r="AY388" s="160" t="str">
        <f t="shared" si="1102"/>
        <v>OK</v>
      </c>
      <c r="AZ388" s="159">
        <v>421500</v>
      </c>
      <c r="BA388" s="159">
        <f t="shared" si="1103"/>
        <v>5479500</v>
      </c>
      <c r="BB388" s="160" t="str">
        <f t="shared" si="1104"/>
        <v>OK</v>
      </c>
    </row>
    <row r="389" spans="1:54" x14ac:dyDescent="0.2">
      <c r="A389" s="155"/>
      <c r="B389" s="164" t="s">
        <v>176</v>
      </c>
      <c r="C389" s="157"/>
      <c r="D389" s="165"/>
      <c r="E389" s="165"/>
      <c r="F389" s="167">
        <f>SUM(F380:F388)</f>
        <v>43624450</v>
      </c>
      <c r="G389" s="165"/>
      <c r="H389" s="167">
        <f>SUM(H380:H388)</f>
        <v>43275454</v>
      </c>
      <c r="I389" s="165"/>
      <c r="J389" s="165"/>
      <c r="K389" s="167">
        <f>SUM(K380:K388)</f>
        <v>42894139</v>
      </c>
      <c r="L389" s="165"/>
      <c r="M389" s="165"/>
      <c r="N389" s="167">
        <f>SUM(N380:N388)</f>
        <v>43624450</v>
      </c>
      <c r="O389" s="165"/>
      <c r="P389" s="165">
        <v>0</v>
      </c>
      <c r="Q389" s="167">
        <f>SUM(Q380:Q388)</f>
        <v>43046213</v>
      </c>
      <c r="R389" s="165"/>
      <c r="S389" s="165">
        <v>0</v>
      </c>
      <c r="T389" s="167">
        <f>SUM(T380:T388)</f>
        <v>43131582</v>
      </c>
      <c r="U389" s="165"/>
      <c r="V389" s="165"/>
      <c r="W389" s="167">
        <f>SUM(W380:W388)</f>
        <v>43257827</v>
      </c>
      <c r="X389" s="165"/>
      <c r="Y389" s="165"/>
      <c r="Z389" s="167">
        <f>SUM(Z380:Z388)</f>
        <v>43624450</v>
      </c>
      <c r="AA389" s="165"/>
      <c r="AB389" s="165"/>
      <c r="AC389" s="167">
        <f>SUM(AC380:AC388)</f>
        <v>43184084</v>
      </c>
      <c r="AD389" s="165"/>
      <c r="AE389" s="165"/>
      <c r="AF389" s="167">
        <f>SUM(AF380:AF388)</f>
        <v>42097604</v>
      </c>
      <c r="AG389" s="165"/>
      <c r="AH389" s="165"/>
      <c r="AI389" s="167">
        <f>SUM(AI380:AI388)</f>
        <v>43139976</v>
      </c>
      <c r="AJ389" s="165"/>
      <c r="AK389" s="165">
        <v>0</v>
      </c>
      <c r="AL389" s="167">
        <f>SUM(AL380:AL388)</f>
        <v>43231835</v>
      </c>
      <c r="AM389" s="165"/>
      <c r="AN389" s="165"/>
      <c r="AO389" s="167">
        <f>SUM(AO380:AO388)</f>
        <v>43048733</v>
      </c>
      <c r="AP389" s="165"/>
      <c r="AQ389" s="165">
        <v>0</v>
      </c>
      <c r="AR389" s="167">
        <f>SUM(AR380:AR388)</f>
        <v>43305578</v>
      </c>
      <c r="AS389" s="165"/>
      <c r="AT389" s="165"/>
      <c r="AU389" s="167">
        <f>SUM(AU380:AU388)</f>
        <v>43288463</v>
      </c>
      <c r="AV389" s="165"/>
      <c r="AW389" s="165"/>
      <c r="AX389" s="167">
        <f>SUM(AX380:AX388)</f>
        <v>42754100</v>
      </c>
      <c r="AY389" s="165"/>
      <c r="AZ389" s="165"/>
      <c r="BA389" s="167">
        <f>SUM(BA380:BA388)</f>
        <v>43624450</v>
      </c>
      <c r="BB389" s="165"/>
    </row>
    <row r="390" spans="1:54" s="148" customFormat="1" x14ac:dyDescent="0.2">
      <c r="A390" s="169">
        <v>35</v>
      </c>
      <c r="B390" s="170" t="s">
        <v>535</v>
      </c>
      <c r="C390" s="171"/>
      <c r="D390" s="172"/>
      <c r="E390" s="172"/>
      <c r="F390" s="172"/>
      <c r="G390" s="172"/>
      <c r="H390" s="172"/>
      <c r="I390" s="172"/>
      <c r="J390" s="172"/>
      <c r="K390" s="172"/>
      <c r="L390" s="172"/>
      <c r="M390" s="172"/>
      <c r="N390" s="172"/>
      <c r="O390" s="172"/>
      <c r="P390" s="172">
        <v>0</v>
      </c>
      <c r="Q390" s="172"/>
      <c r="R390" s="172"/>
      <c r="S390" s="172">
        <v>0</v>
      </c>
      <c r="T390" s="172"/>
      <c r="U390" s="172"/>
      <c r="V390" s="172"/>
      <c r="W390" s="172"/>
      <c r="X390" s="172"/>
      <c r="Y390" s="172"/>
      <c r="Z390" s="172"/>
      <c r="AA390" s="172"/>
      <c r="AB390" s="172"/>
      <c r="AC390" s="172"/>
      <c r="AD390" s="172"/>
      <c r="AE390" s="172"/>
      <c r="AF390" s="172"/>
      <c r="AG390" s="172"/>
      <c r="AH390" s="172"/>
      <c r="AI390" s="172"/>
      <c r="AJ390" s="172"/>
      <c r="AK390" s="172">
        <v>0</v>
      </c>
      <c r="AL390" s="172"/>
      <c r="AM390" s="172"/>
      <c r="AN390" s="172"/>
      <c r="AO390" s="172"/>
      <c r="AP390" s="172"/>
      <c r="AQ390" s="172">
        <v>0</v>
      </c>
      <c r="AR390" s="172"/>
      <c r="AS390" s="172"/>
      <c r="AT390" s="172"/>
      <c r="AU390" s="172"/>
      <c r="AV390" s="172"/>
      <c r="AW390" s="172"/>
      <c r="AX390" s="172"/>
      <c r="AY390" s="172"/>
      <c r="AZ390" s="172"/>
      <c r="BA390" s="172"/>
      <c r="BB390" s="172"/>
    </row>
    <row r="391" spans="1:54" ht="30" x14ac:dyDescent="0.2">
      <c r="A391" s="155">
        <v>35.01</v>
      </c>
      <c r="B391" s="162" t="s">
        <v>536</v>
      </c>
      <c r="C391" s="157" t="s">
        <v>185</v>
      </c>
      <c r="D391" s="166">
        <v>25</v>
      </c>
      <c r="E391" s="159">
        <v>350000</v>
      </c>
      <c r="F391" s="159">
        <f>ROUND(D391*E391,0)</f>
        <v>8750000</v>
      </c>
      <c r="G391" s="159">
        <v>347200</v>
      </c>
      <c r="H391" s="159">
        <f t="shared" ref="H391:H394" si="1105">ROUND($D391*G391,0)</f>
        <v>8680000</v>
      </c>
      <c r="I391" s="160" t="str">
        <f t="shared" ref="I391:I394" si="1106">+IF(G391&lt;=$E391,"OK","NO OK")</f>
        <v>OK</v>
      </c>
      <c r="J391" s="159">
        <v>344139</v>
      </c>
      <c r="K391" s="159">
        <f t="shared" ref="K391:K394" si="1107">ROUND($D391*J391,0)</f>
        <v>8603475</v>
      </c>
      <c r="L391" s="160" t="str">
        <f t="shared" ref="L391:L394" si="1108">+IF(J391&lt;=$E391,"OK","NO OK")</f>
        <v>OK</v>
      </c>
      <c r="M391" s="159">
        <v>350000</v>
      </c>
      <c r="N391" s="159">
        <f t="shared" ref="N391:N394" si="1109">ROUND($D391*M391,0)</f>
        <v>8750000</v>
      </c>
      <c r="O391" s="160" t="str">
        <f t="shared" ref="O391:O394" si="1110">+IF(M391&lt;=$E391,"OK","NO OK")</f>
        <v>OK</v>
      </c>
      <c r="P391" s="159">
        <v>345363</v>
      </c>
      <c r="Q391" s="159">
        <f t="shared" ref="Q391:Q394" si="1111">ROUND($D391*P391,0)</f>
        <v>8634075</v>
      </c>
      <c r="R391" s="160" t="str">
        <f t="shared" ref="R391:R394" si="1112">+IF(P391&lt;=$E391,"OK","NO OK")</f>
        <v>OK</v>
      </c>
      <c r="S391" s="159">
        <v>346045</v>
      </c>
      <c r="T391" s="159">
        <f t="shared" ref="T391:T394" si="1113">ROUND($D391*S391,0)</f>
        <v>8651125</v>
      </c>
      <c r="U391" s="160" t="str">
        <f t="shared" ref="U391:U394" si="1114">+IF(S391&lt;=$E391,"OK","NO OK")</f>
        <v>OK</v>
      </c>
      <c r="V391" s="159">
        <v>347060</v>
      </c>
      <c r="W391" s="159">
        <f t="shared" ref="W391:W394" si="1115">ROUND($D391*V391,0)</f>
        <v>8676500</v>
      </c>
      <c r="X391" s="160" t="str">
        <f t="shared" ref="X391:X394" si="1116">+IF(V391&lt;=$E391,"OK","NO OK")</f>
        <v>OK</v>
      </c>
      <c r="Y391" s="159">
        <v>350000</v>
      </c>
      <c r="Z391" s="159">
        <f t="shared" ref="Z391:Z394" si="1117">ROUND($D391*Y391,0)</f>
        <v>8750000</v>
      </c>
      <c r="AA391" s="160" t="str">
        <f t="shared" ref="AA391:AA394" si="1118">+IF(Y391&lt;=$E391,"OK","NO OK")</f>
        <v>OK</v>
      </c>
      <c r="AB391" s="159">
        <v>346470</v>
      </c>
      <c r="AC391" s="159">
        <f t="shared" ref="AC391:AC394" si="1119">ROUND($D391*AB391,0)</f>
        <v>8661750</v>
      </c>
      <c r="AD391" s="160" t="str">
        <f t="shared" ref="AD391:AD394" si="1120">+IF(AB391&lt;=$E391,"OK","NO OK")</f>
        <v>OK</v>
      </c>
      <c r="AE391" s="159">
        <v>337750</v>
      </c>
      <c r="AF391" s="159">
        <f t="shared" ref="AF391:AF394" si="1121">ROUND($D391*AE391,0)</f>
        <v>8443750</v>
      </c>
      <c r="AG391" s="160" t="str">
        <f t="shared" ref="AG391:AG394" si="1122">+IF(AE391&lt;=$E391,"OK","NO OK")</f>
        <v>OK</v>
      </c>
      <c r="AH391" s="159">
        <v>346115</v>
      </c>
      <c r="AI391" s="159">
        <f t="shared" ref="AI391:AI394" si="1123">ROUND($D391*AH391,0)</f>
        <v>8652875</v>
      </c>
      <c r="AJ391" s="160" t="str">
        <f t="shared" ref="AJ391:AJ394" si="1124">+IF(AH391&lt;=$E391,"OK","NO OK")</f>
        <v>OK</v>
      </c>
      <c r="AK391" s="159">
        <v>346850</v>
      </c>
      <c r="AL391" s="159">
        <f t="shared" ref="AL391:AL394" si="1125">ROUND($D391*AK391,0)</f>
        <v>8671250</v>
      </c>
      <c r="AM391" s="160" t="str">
        <f t="shared" ref="AM391:AM394" si="1126">+IF(AK391&lt;=$E391,"OK","NO OK")</f>
        <v>OK</v>
      </c>
      <c r="AN391" s="159">
        <v>345378</v>
      </c>
      <c r="AO391" s="159">
        <f t="shared" ref="AO391:AO394" si="1127">ROUND($D391*AN391,0)</f>
        <v>8634450</v>
      </c>
      <c r="AP391" s="160" t="str">
        <f t="shared" ref="AP391:AP394" si="1128">+IF(AN391&lt;=$E391,"OK","NO OK")</f>
        <v>OK</v>
      </c>
      <c r="AQ391" s="159">
        <v>347440</v>
      </c>
      <c r="AR391" s="159">
        <f t="shared" ref="AR391:AR394" si="1129">ROUND($D391*AQ391,0)</f>
        <v>8686000</v>
      </c>
      <c r="AS391" s="160" t="str">
        <f t="shared" ref="AS391:AS394" si="1130">+IF(AQ391&lt;=$E391,"OK","NO OK")</f>
        <v>OK</v>
      </c>
      <c r="AT391" s="159">
        <v>347305</v>
      </c>
      <c r="AU391" s="159">
        <f t="shared" ref="AU391:AU394" si="1131">ROUND($D391*AT391,0)</f>
        <v>8682625</v>
      </c>
      <c r="AV391" s="160" t="str">
        <f t="shared" ref="AV391:AV394" si="1132">+IF(AT391&lt;=$E391,"OK","NO OK")</f>
        <v>OK</v>
      </c>
      <c r="AW391" s="159">
        <v>343000</v>
      </c>
      <c r="AX391" s="159">
        <f t="shared" ref="AX391:AX394" si="1133">ROUND($D391*AW391,0)</f>
        <v>8575000</v>
      </c>
      <c r="AY391" s="160" t="str">
        <f t="shared" ref="AY391:AY394" si="1134">+IF(AW391&lt;=$E391,"OK","NO OK")</f>
        <v>OK</v>
      </c>
      <c r="AZ391" s="159">
        <v>350000</v>
      </c>
      <c r="BA391" s="159">
        <f t="shared" ref="BA391:BA394" si="1135">ROUND($D391*AZ391,0)</f>
        <v>8750000</v>
      </c>
      <c r="BB391" s="160" t="str">
        <f t="shared" ref="BB391:BB394" si="1136">+IF(AZ391&lt;=$E391,"OK","NO OK")</f>
        <v>OK</v>
      </c>
    </row>
    <row r="392" spans="1:54" ht="45" x14ac:dyDescent="0.2">
      <c r="A392" s="155">
        <v>35.020000000000003</v>
      </c>
      <c r="B392" s="162" t="s">
        <v>537</v>
      </c>
      <c r="C392" s="157" t="s">
        <v>170</v>
      </c>
      <c r="D392" s="166">
        <v>180</v>
      </c>
      <c r="E392" s="159">
        <v>5020</v>
      </c>
      <c r="F392" s="159">
        <f>ROUND(D392*E392,0)</f>
        <v>903600</v>
      </c>
      <c r="G392" s="159">
        <v>4980</v>
      </c>
      <c r="H392" s="159">
        <f t="shared" si="1105"/>
        <v>896400</v>
      </c>
      <c r="I392" s="160" t="str">
        <f t="shared" si="1106"/>
        <v>OK</v>
      </c>
      <c r="J392" s="159">
        <v>4936</v>
      </c>
      <c r="K392" s="159">
        <f t="shared" si="1107"/>
        <v>888480</v>
      </c>
      <c r="L392" s="160" t="str">
        <f t="shared" si="1108"/>
        <v>OK</v>
      </c>
      <c r="M392" s="159">
        <v>5020</v>
      </c>
      <c r="N392" s="159">
        <f t="shared" si="1109"/>
        <v>903600</v>
      </c>
      <c r="O392" s="160" t="str">
        <f t="shared" si="1110"/>
        <v>OK</v>
      </c>
      <c r="P392" s="159">
        <v>4953</v>
      </c>
      <c r="Q392" s="159">
        <f t="shared" si="1111"/>
        <v>891540</v>
      </c>
      <c r="R392" s="160" t="str">
        <f t="shared" si="1112"/>
        <v>OK</v>
      </c>
      <c r="S392" s="159">
        <v>4963</v>
      </c>
      <c r="T392" s="159">
        <f t="shared" si="1113"/>
        <v>893340</v>
      </c>
      <c r="U392" s="160" t="str">
        <f t="shared" si="1114"/>
        <v>OK</v>
      </c>
      <c r="V392" s="159">
        <v>4978</v>
      </c>
      <c r="W392" s="159">
        <f t="shared" si="1115"/>
        <v>896040</v>
      </c>
      <c r="X392" s="160" t="str">
        <f t="shared" si="1116"/>
        <v>OK</v>
      </c>
      <c r="Y392" s="159">
        <v>5020</v>
      </c>
      <c r="Z392" s="159">
        <f t="shared" si="1117"/>
        <v>903600</v>
      </c>
      <c r="AA392" s="160" t="str">
        <f t="shared" si="1118"/>
        <v>OK</v>
      </c>
      <c r="AB392" s="159">
        <v>4969</v>
      </c>
      <c r="AC392" s="159">
        <f t="shared" si="1119"/>
        <v>894420</v>
      </c>
      <c r="AD392" s="160" t="str">
        <f t="shared" si="1120"/>
        <v>OK</v>
      </c>
      <c r="AE392" s="159">
        <v>4844</v>
      </c>
      <c r="AF392" s="159">
        <f t="shared" si="1121"/>
        <v>871920</v>
      </c>
      <c r="AG392" s="160" t="str">
        <f t="shared" si="1122"/>
        <v>OK</v>
      </c>
      <c r="AH392" s="159">
        <v>4964</v>
      </c>
      <c r="AI392" s="159">
        <f t="shared" si="1123"/>
        <v>893520</v>
      </c>
      <c r="AJ392" s="160" t="str">
        <f t="shared" si="1124"/>
        <v>OK</v>
      </c>
      <c r="AK392" s="159">
        <v>4975</v>
      </c>
      <c r="AL392" s="159">
        <f t="shared" si="1125"/>
        <v>895500</v>
      </c>
      <c r="AM392" s="160" t="str">
        <f t="shared" si="1126"/>
        <v>OK</v>
      </c>
      <c r="AN392" s="159">
        <v>4954</v>
      </c>
      <c r="AO392" s="159">
        <f t="shared" si="1127"/>
        <v>891720</v>
      </c>
      <c r="AP392" s="160" t="str">
        <f t="shared" si="1128"/>
        <v>OK</v>
      </c>
      <c r="AQ392" s="159">
        <v>4983</v>
      </c>
      <c r="AR392" s="159">
        <f t="shared" si="1129"/>
        <v>896940</v>
      </c>
      <c r="AS392" s="160" t="str">
        <f t="shared" si="1130"/>
        <v>OK</v>
      </c>
      <c r="AT392" s="159">
        <v>4981</v>
      </c>
      <c r="AU392" s="159">
        <f t="shared" si="1131"/>
        <v>896580</v>
      </c>
      <c r="AV392" s="160" t="str">
        <f t="shared" si="1132"/>
        <v>OK</v>
      </c>
      <c r="AW392" s="159">
        <v>4920</v>
      </c>
      <c r="AX392" s="159">
        <f t="shared" si="1133"/>
        <v>885600</v>
      </c>
      <c r="AY392" s="160" t="str">
        <f t="shared" si="1134"/>
        <v>OK</v>
      </c>
      <c r="AZ392" s="159">
        <v>5020</v>
      </c>
      <c r="BA392" s="159">
        <f t="shared" si="1135"/>
        <v>903600</v>
      </c>
      <c r="BB392" s="160" t="str">
        <f t="shared" si="1136"/>
        <v>OK</v>
      </c>
    </row>
    <row r="393" spans="1:54" ht="30" x14ac:dyDescent="0.2">
      <c r="A393" s="155">
        <v>35.03</v>
      </c>
      <c r="B393" s="162" t="s">
        <v>529</v>
      </c>
      <c r="C393" s="157" t="s">
        <v>185</v>
      </c>
      <c r="D393" s="166">
        <v>25</v>
      </c>
      <c r="E393" s="159">
        <v>400000</v>
      </c>
      <c r="F393" s="159">
        <f>ROUND(D393*E393,0)</f>
        <v>10000000</v>
      </c>
      <c r="G393" s="159">
        <v>396800</v>
      </c>
      <c r="H393" s="159">
        <f t="shared" si="1105"/>
        <v>9920000</v>
      </c>
      <c r="I393" s="160" t="str">
        <f t="shared" si="1106"/>
        <v>OK</v>
      </c>
      <c r="J393" s="159">
        <v>393302</v>
      </c>
      <c r="K393" s="159">
        <f t="shared" si="1107"/>
        <v>9832550</v>
      </c>
      <c r="L393" s="160" t="str">
        <f t="shared" si="1108"/>
        <v>OK</v>
      </c>
      <c r="M393" s="159">
        <v>400000</v>
      </c>
      <c r="N393" s="159">
        <f t="shared" si="1109"/>
        <v>10000000</v>
      </c>
      <c r="O393" s="160" t="str">
        <f t="shared" si="1110"/>
        <v>OK</v>
      </c>
      <c r="P393" s="159">
        <v>394700</v>
      </c>
      <c r="Q393" s="159">
        <f t="shared" si="1111"/>
        <v>9867500</v>
      </c>
      <c r="R393" s="160" t="str">
        <f t="shared" si="1112"/>
        <v>OK</v>
      </c>
      <c r="S393" s="159">
        <v>395480</v>
      </c>
      <c r="T393" s="159">
        <f t="shared" si="1113"/>
        <v>9887000</v>
      </c>
      <c r="U393" s="160" t="str">
        <f t="shared" si="1114"/>
        <v>OK</v>
      </c>
      <c r="V393" s="159">
        <v>396640</v>
      </c>
      <c r="W393" s="159">
        <f t="shared" si="1115"/>
        <v>9916000</v>
      </c>
      <c r="X393" s="160" t="str">
        <f t="shared" si="1116"/>
        <v>OK</v>
      </c>
      <c r="Y393" s="159">
        <v>400000</v>
      </c>
      <c r="Z393" s="159">
        <f t="shared" si="1117"/>
        <v>10000000</v>
      </c>
      <c r="AA393" s="160" t="str">
        <f t="shared" si="1118"/>
        <v>OK</v>
      </c>
      <c r="AB393" s="159">
        <v>395965</v>
      </c>
      <c r="AC393" s="159">
        <f t="shared" si="1119"/>
        <v>9899125</v>
      </c>
      <c r="AD393" s="160" t="str">
        <f t="shared" si="1120"/>
        <v>OK</v>
      </c>
      <c r="AE393" s="159">
        <v>386000</v>
      </c>
      <c r="AF393" s="159">
        <f t="shared" si="1121"/>
        <v>9650000</v>
      </c>
      <c r="AG393" s="160" t="str">
        <f t="shared" si="1122"/>
        <v>OK</v>
      </c>
      <c r="AH393" s="159">
        <v>395560</v>
      </c>
      <c r="AI393" s="159">
        <f t="shared" si="1123"/>
        <v>9889000</v>
      </c>
      <c r="AJ393" s="160" t="str">
        <f t="shared" si="1124"/>
        <v>OK</v>
      </c>
      <c r="AK393" s="159">
        <v>396400</v>
      </c>
      <c r="AL393" s="159">
        <f t="shared" si="1125"/>
        <v>9910000</v>
      </c>
      <c r="AM393" s="160" t="str">
        <f t="shared" si="1126"/>
        <v>OK</v>
      </c>
      <c r="AN393" s="159">
        <v>394718</v>
      </c>
      <c r="AO393" s="159">
        <f t="shared" si="1127"/>
        <v>9867950</v>
      </c>
      <c r="AP393" s="160" t="str">
        <f t="shared" si="1128"/>
        <v>OK</v>
      </c>
      <c r="AQ393" s="159">
        <v>397075</v>
      </c>
      <c r="AR393" s="159">
        <f t="shared" si="1129"/>
        <v>9926875</v>
      </c>
      <c r="AS393" s="160" t="str">
        <f t="shared" si="1130"/>
        <v>OK</v>
      </c>
      <c r="AT393" s="159">
        <v>396920</v>
      </c>
      <c r="AU393" s="159">
        <f t="shared" si="1131"/>
        <v>9923000</v>
      </c>
      <c r="AV393" s="160" t="str">
        <f t="shared" si="1132"/>
        <v>OK</v>
      </c>
      <c r="AW393" s="159">
        <v>392000</v>
      </c>
      <c r="AX393" s="159">
        <f t="shared" si="1133"/>
        <v>9800000</v>
      </c>
      <c r="AY393" s="160" t="str">
        <f t="shared" si="1134"/>
        <v>OK</v>
      </c>
      <c r="AZ393" s="159">
        <v>400000</v>
      </c>
      <c r="BA393" s="159">
        <f t="shared" si="1135"/>
        <v>10000000</v>
      </c>
      <c r="BB393" s="160" t="str">
        <f t="shared" si="1136"/>
        <v>OK</v>
      </c>
    </row>
    <row r="394" spans="1:54" x14ac:dyDescent="0.2">
      <c r="A394" s="155">
        <v>35.04</v>
      </c>
      <c r="B394" s="162" t="s">
        <v>538</v>
      </c>
      <c r="C394" s="157" t="s">
        <v>170</v>
      </c>
      <c r="D394" s="166">
        <v>530</v>
      </c>
      <c r="E394" s="159">
        <v>12510</v>
      </c>
      <c r="F394" s="159">
        <f>ROUND(D394*E394,0)</f>
        <v>6630300</v>
      </c>
      <c r="G394" s="159">
        <v>12410</v>
      </c>
      <c r="H394" s="159">
        <f t="shared" si="1105"/>
        <v>6577300</v>
      </c>
      <c r="I394" s="160" t="str">
        <f t="shared" si="1106"/>
        <v>OK</v>
      </c>
      <c r="J394" s="159">
        <v>12301</v>
      </c>
      <c r="K394" s="159">
        <f t="shared" si="1107"/>
        <v>6519530</v>
      </c>
      <c r="L394" s="160" t="str">
        <f t="shared" si="1108"/>
        <v>OK</v>
      </c>
      <c r="M394" s="159">
        <v>12510</v>
      </c>
      <c r="N394" s="159">
        <f t="shared" si="1109"/>
        <v>6630300</v>
      </c>
      <c r="O394" s="160" t="str">
        <f t="shared" si="1110"/>
        <v>OK</v>
      </c>
      <c r="P394" s="159">
        <v>12344</v>
      </c>
      <c r="Q394" s="159">
        <f t="shared" si="1111"/>
        <v>6542320</v>
      </c>
      <c r="R394" s="160" t="str">
        <f t="shared" si="1112"/>
        <v>OK</v>
      </c>
      <c r="S394" s="159">
        <v>12369</v>
      </c>
      <c r="T394" s="159">
        <f t="shared" si="1113"/>
        <v>6555570</v>
      </c>
      <c r="U394" s="160" t="str">
        <f t="shared" si="1114"/>
        <v>OK</v>
      </c>
      <c r="V394" s="159">
        <v>12405</v>
      </c>
      <c r="W394" s="159">
        <f t="shared" si="1115"/>
        <v>6574650</v>
      </c>
      <c r="X394" s="160" t="str">
        <f t="shared" si="1116"/>
        <v>OK</v>
      </c>
      <c r="Y394" s="159">
        <v>12510</v>
      </c>
      <c r="Z394" s="159">
        <f t="shared" si="1117"/>
        <v>6630300</v>
      </c>
      <c r="AA394" s="160" t="str">
        <f t="shared" si="1118"/>
        <v>OK</v>
      </c>
      <c r="AB394" s="159">
        <v>12384</v>
      </c>
      <c r="AC394" s="159">
        <f t="shared" si="1119"/>
        <v>6563520</v>
      </c>
      <c r="AD394" s="160" t="str">
        <f t="shared" si="1120"/>
        <v>OK</v>
      </c>
      <c r="AE394" s="159">
        <v>12072</v>
      </c>
      <c r="AF394" s="159">
        <f t="shared" si="1121"/>
        <v>6398160</v>
      </c>
      <c r="AG394" s="160" t="str">
        <f t="shared" si="1122"/>
        <v>OK</v>
      </c>
      <c r="AH394" s="159">
        <v>12371</v>
      </c>
      <c r="AI394" s="159">
        <f t="shared" si="1123"/>
        <v>6556630</v>
      </c>
      <c r="AJ394" s="160" t="str">
        <f t="shared" si="1124"/>
        <v>OK</v>
      </c>
      <c r="AK394" s="159">
        <v>12397</v>
      </c>
      <c r="AL394" s="159">
        <f t="shared" si="1125"/>
        <v>6570410</v>
      </c>
      <c r="AM394" s="160" t="str">
        <f t="shared" si="1126"/>
        <v>OK</v>
      </c>
      <c r="AN394" s="159">
        <v>12345</v>
      </c>
      <c r="AO394" s="159">
        <f t="shared" si="1127"/>
        <v>6542850</v>
      </c>
      <c r="AP394" s="160" t="str">
        <f t="shared" si="1128"/>
        <v>OK</v>
      </c>
      <c r="AQ394" s="159">
        <v>12419</v>
      </c>
      <c r="AR394" s="159">
        <f t="shared" si="1129"/>
        <v>6582070</v>
      </c>
      <c r="AS394" s="160" t="str">
        <f t="shared" si="1130"/>
        <v>OK</v>
      </c>
      <c r="AT394" s="159">
        <v>12414</v>
      </c>
      <c r="AU394" s="159">
        <f t="shared" si="1131"/>
        <v>6579420</v>
      </c>
      <c r="AV394" s="160" t="str">
        <f t="shared" si="1132"/>
        <v>OK</v>
      </c>
      <c r="AW394" s="159">
        <v>12300</v>
      </c>
      <c r="AX394" s="159">
        <f t="shared" si="1133"/>
        <v>6519000</v>
      </c>
      <c r="AY394" s="160" t="str">
        <f t="shared" si="1134"/>
        <v>OK</v>
      </c>
      <c r="AZ394" s="159">
        <v>12510</v>
      </c>
      <c r="BA394" s="159">
        <f t="shared" si="1135"/>
        <v>6630300</v>
      </c>
      <c r="BB394" s="160" t="str">
        <f t="shared" si="1136"/>
        <v>OK</v>
      </c>
    </row>
    <row r="395" spans="1:54" x14ac:dyDescent="0.2">
      <c r="A395" s="155"/>
      <c r="B395" s="164" t="s">
        <v>176</v>
      </c>
      <c r="C395" s="157"/>
      <c r="D395" s="165"/>
      <c r="E395" s="165"/>
      <c r="F395" s="167">
        <f>SUM(F391:F394)</f>
        <v>26283900</v>
      </c>
      <c r="G395" s="165"/>
      <c r="H395" s="167">
        <f>SUM(H391:H394)</f>
        <v>26073700</v>
      </c>
      <c r="I395" s="165"/>
      <c r="J395" s="165"/>
      <c r="K395" s="167">
        <f>SUM(K391:K394)</f>
        <v>25844035</v>
      </c>
      <c r="L395" s="165"/>
      <c r="M395" s="165"/>
      <c r="N395" s="167">
        <f>SUM(N391:N394)</f>
        <v>26283900</v>
      </c>
      <c r="O395" s="165"/>
      <c r="P395" s="165">
        <v>0</v>
      </c>
      <c r="Q395" s="167">
        <f>SUM(Q391:Q394)</f>
        <v>25935435</v>
      </c>
      <c r="R395" s="165"/>
      <c r="S395" s="165">
        <v>0</v>
      </c>
      <c r="T395" s="167">
        <f>SUM(T391:T394)</f>
        <v>25987035</v>
      </c>
      <c r="U395" s="165"/>
      <c r="V395" s="165"/>
      <c r="W395" s="167">
        <f>SUM(W391:W394)</f>
        <v>26063190</v>
      </c>
      <c r="X395" s="165"/>
      <c r="Y395" s="165"/>
      <c r="Z395" s="167">
        <f>SUM(Z391:Z394)</f>
        <v>26283900</v>
      </c>
      <c r="AA395" s="165"/>
      <c r="AB395" s="165"/>
      <c r="AC395" s="167">
        <f>SUM(AC391:AC394)</f>
        <v>26018815</v>
      </c>
      <c r="AD395" s="165"/>
      <c r="AE395" s="165"/>
      <c r="AF395" s="167">
        <f>SUM(AF391:AF394)</f>
        <v>25363830</v>
      </c>
      <c r="AG395" s="165"/>
      <c r="AH395" s="165"/>
      <c r="AI395" s="167">
        <f>SUM(AI391:AI394)</f>
        <v>25992025</v>
      </c>
      <c r="AJ395" s="165"/>
      <c r="AK395" s="165">
        <v>0</v>
      </c>
      <c r="AL395" s="167">
        <f>SUM(AL391:AL394)</f>
        <v>26047160</v>
      </c>
      <c r="AM395" s="165"/>
      <c r="AN395" s="165"/>
      <c r="AO395" s="167">
        <f>SUM(AO391:AO394)</f>
        <v>25936970</v>
      </c>
      <c r="AP395" s="165"/>
      <c r="AQ395" s="165">
        <v>0</v>
      </c>
      <c r="AR395" s="167">
        <f>SUM(AR391:AR394)</f>
        <v>26091885</v>
      </c>
      <c r="AS395" s="165"/>
      <c r="AT395" s="165"/>
      <c r="AU395" s="167">
        <f>SUM(AU391:AU394)</f>
        <v>26081625</v>
      </c>
      <c r="AV395" s="165"/>
      <c r="AW395" s="165"/>
      <c r="AX395" s="167">
        <f>SUM(AX391:AX394)</f>
        <v>25779600</v>
      </c>
      <c r="AY395" s="165"/>
      <c r="AZ395" s="165"/>
      <c r="BA395" s="167">
        <f>SUM(BA391:BA394)</f>
        <v>26283900</v>
      </c>
      <c r="BB395" s="165"/>
    </row>
    <row r="396" spans="1:54" s="148" customFormat="1" x14ac:dyDescent="0.2">
      <c r="A396" s="169">
        <v>36</v>
      </c>
      <c r="B396" s="170" t="s">
        <v>539</v>
      </c>
      <c r="C396" s="171"/>
      <c r="D396" s="172"/>
      <c r="E396" s="172"/>
      <c r="F396" s="172"/>
      <c r="G396" s="172"/>
      <c r="H396" s="172"/>
      <c r="I396" s="172"/>
      <c r="J396" s="172"/>
      <c r="K396" s="172"/>
      <c r="L396" s="172"/>
      <c r="M396" s="172"/>
      <c r="N396" s="172"/>
      <c r="O396" s="172"/>
      <c r="P396" s="172">
        <v>0</v>
      </c>
      <c r="Q396" s="172"/>
      <c r="R396" s="172"/>
      <c r="S396" s="172">
        <v>0</v>
      </c>
      <c r="T396" s="172"/>
      <c r="U396" s="172"/>
      <c r="V396" s="172"/>
      <c r="W396" s="172"/>
      <c r="X396" s="172"/>
      <c r="Y396" s="172"/>
      <c r="Z396" s="172"/>
      <c r="AA396" s="172"/>
      <c r="AB396" s="172"/>
      <c r="AC396" s="172"/>
      <c r="AD396" s="172"/>
      <c r="AE396" s="172"/>
      <c r="AF396" s="172"/>
      <c r="AG396" s="172"/>
      <c r="AH396" s="172"/>
      <c r="AI396" s="172"/>
      <c r="AJ396" s="172"/>
      <c r="AK396" s="172">
        <v>0</v>
      </c>
      <c r="AL396" s="172"/>
      <c r="AM396" s="172"/>
      <c r="AN396" s="172"/>
      <c r="AO396" s="172"/>
      <c r="AP396" s="172"/>
      <c r="AQ396" s="172">
        <v>0</v>
      </c>
      <c r="AR396" s="172"/>
      <c r="AS396" s="172"/>
      <c r="AT396" s="172"/>
      <c r="AU396" s="172"/>
      <c r="AV396" s="172"/>
      <c r="AW396" s="172"/>
      <c r="AX396" s="172"/>
      <c r="AY396" s="172"/>
      <c r="AZ396" s="172"/>
      <c r="BA396" s="172"/>
      <c r="BB396" s="172"/>
    </row>
    <row r="397" spans="1:54" ht="30" x14ac:dyDescent="0.2">
      <c r="A397" s="155">
        <v>36.01</v>
      </c>
      <c r="B397" s="162" t="s">
        <v>540</v>
      </c>
      <c r="C397" s="157" t="s">
        <v>185</v>
      </c>
      <c r="D397" s="166">
        <v>2</v>
      </c>
      <c r="E397" s="159">
        <v>4000000</v>
      </c>
      <c r="F397" s="159">
        <f>ROUND(D397*E397,0)</f>
        <v>8000000</v>
      </c>
      <c r="G397" s="159">
        <v>3968000</v>
      </c>
      <c r="H397" s="159">
        <f t="shared" ref="H397:H401" si="1137">ROUND($D397*G397,0)</f>
        <v>7936000</v>
      </c>
      <c r="I397" s="160" t="str">
        <f t="shared" ref="I397:I401" si="1138">+IF(G397&lt;=$E397,"OK","NO OK")</f>
        <v>OK</v>
      </c>
      <c r="J397" s="159">
        <v>3933017</v>
      </c>
      <c r="K397" s="159">
        <f t="shared" ref="K397:K401" si="1139">ROUND($D397*J397,0)</f>
        <v>7866034</v>
      </c>
      <c r="L397" s="160" t="str">
        <f t="shared" ref="L397:L401" si="1140">+IF(J397&lt;=$E397,"OK","NO OK")</f>
        <v>OK</v>
      </c>
      <c r="M397" s="159">
        <v>4000000</v>
      </c>
      <c r="N397" s="159">
        <f t="shared" ref="N397:N401" si="1141">ROUND($D397*M397,0)</f>
        <v>8000000</v>
      </c>
      <c r="O397" s="160" t="str">
        <f t="shared" ref="O397:O401" si="1142">+IF(M397&lt;=$E397,"OK","NO OK")</f>
        <v>OK</v>
      </c>
      <c r="P397" s="159">
        <v>3947000</v>
      </c>
      <c r="Q397" s="159">
        <f t="shared" ref="Q397:Q401" si="1143">ROUND($D397*P397,0)</f>
        <v>7894000</v>
      </c>
      <c r="R397" s="160" t="str">
        <f t="shared" ref="R397:R401" si="1144">+IF(P397&lt;=$E397,"OK","NO OK")</f>
        <v>OK</v>
      </c>
      <c r="S397" s="159">
        <v>3954800</v>
      </c>
      <c r="T397" s="159">
        <f t="shared" ref="T397:T401" si="1145">ROUND($D397*S397,0)</f>
        <v>7909600</v>
      </c>
      <c r="U397" s="160" t="str">
        <f t="shared" ref="U397:U401" si="1146">+IF(S397&lt;=$E397,"OK","NO OK")</f>
        <v>OK</v>
      </c>
      <c r="V397" s="159">
        <v>3966400</v>
      </c>
      <c r="W397" s="159">
        <f t="shared" ref="W397:W401" si="1147">ROUND($D397*V397,0)</f>
        <v>7932800</v>
      </c>
      <c r="X397" s="160" t="str">
        <f t="shared" ref="X397:X401" si="1148">+IF(V397&lt;=$E397,"OK","NO OK")</f>
        <v>OK</v>
      </c>
      <c r="Y397" s="159">
        <v>4000000</v>
      </c>
      <c r="Z397" s="159">
        <f t="shared" ref="Z397:Z401" si="1149">ROUND($D397*Y397,0)</f>
        <v>8000000</v>
      </c>
      <c r="AA397" s="160" t="str">
        <f t="shared" ref="AA397:AA401" si="1150">+IF(Y397&lt;=$E397,"OK","NO OK")</f>
        <v>OK</v>
      </c>
      <c r="AB397" s="159">
        <v>3959652</v>
      </c>
      <c r="AC397" s="159">
        <f t="shared" ref="AC397:AC401" si="1151">ROUND($D397*AB397,0)</f>
        <v>7919304</v>
      </c>
      <c r="AD397" s="160" t="str">
        <f t="shared" ref="AD397:AD401" si="1152">+IF(AB397&lt;=$E397,"OK","NO OK")</f>
        <v>OK</v>
      </c>
      <c r="AE397" s="159">
        <v>3860000</v>
      </c>
      <c r="AF397" s="159">
        <f t="shared" ref="AF397:AF401" si="1153">ROUND($D397*AE397,0)</f>
        <v>7720000</v>
      </c>
      <c r="AG397" s="160" t="str">
        <f t="shared" ref="AG397:AG401" si="1154">+IF(AE397&lt;=$E397,"OK","NO OK")</f>
        <v>OK</v>
      </c>
      <c r="AH397" s="159">
        <v>3955600</v>
      </c>
      <c r="AI397" s="159">
        <f t="shared" ref="AI397:AI401" si="1155">ROUND($D397*AH397,0)</f>
        <v>7911200</v>
      </c>
      <c r="AJ397" s="160" t="str">
        <f t="shared" ref="AJ397:AJ401" si="1156">+IF(AH397&lt;=$E397,"OK","NO OK")</f>
        <v>OK</v>
      </c>
      <c r="AK397" s="159">
        <v>3964000</v>
      </c>
      <c r="AL397" s="159">
        <f t="shared" ref="AL397:AL401" si="1157">ROUND($D397*AK397,0)</f>
        <v>7928000</v>
      </c>
      <c r="AM397" s="160" t="str">
        <f t="shared" ref="AM397:AM401" si="1158">+IF(AK397&lt;=$E397,"OK","NO OK")</f>
        <v>OK</v>
      </c>
      <c r="AN397" s="159">
        <v>3947176</v>
      </c>
      <c r="AO397" s="159">
        <f t="shared" ref="AO397:AO401" si="1159">ROUND($D397*AN397,0)</f>
        <v>7894352</v>
      </c>
      <c r="AP397" s="160" t="str">
        <f t="shared" ref="AP397:AP401" si="1160">+IF(AN397&lt;=$E397,"OK","NO OK")</f>
        <v>OK</v>
      </c>
      <c r="AQ397" s="159">
        <v>3970748</v>
      </c>
      <c r="AR397" s="159">
        <f t="shared" ref="AR397:AR401" si="1161">ROUND($D397*AQ397,0)</f>
        <v>7941496</v>
      </c>
      <c r="AS397" s="160" t="str">
        <f t="shared" ref="AS397:AS401" si="1162">+IF(AQ397&lt;=$E397,"OK","NO OK")</f>
        <v>OK</v>
      </c>
      <c r="AT397" s="159">
        <v>3969200</v>
      </c>
      <c r="AU397" s="159">
        <f t="shared" ref="AU397:AU401" si="1163">ROUND($D397*AT397,0)</f>
        <v>7938400</v>
      </c>
      <c r="AV397" s="160" t="str">
        <f t="shared" ref="AV397:AV401" si="1164">+IF(AT397&lt;=$E397,"OK","NO OK")</f>
        <v>OK</v>
      </c>
      <c r="AW397" s="159">
        <v>3950000</v>
      </c>
      <c r="AX397" s="159">
        <f t="shared" ref="AX397:AX401" si="1165">ROUND($D397*AW397,0)</f>
        <v>7900000</v>
      </c>
      <c r="AY397" s="160" t="str">
        <f t="shared" ref="AY397:AY401" si="1166">+IF(AW397&lt;=$E397,"OK","NO OK")</f>
        <v>OK</v>
      </c>
      <c r="AZ397" s="159">
        <v>4000000</v>
      </c>
      <c r="BA397" s="159">
        <f t="shared" ref="BA397:BA401" si="1167">ROUND($D397*AZ397,0)</f>
        <v>8000000</v>
      </c>
      <c r="BB397" s="160" t="str">
        <f t="shared" ref="BB397:BB401" si="1168">+IF(AZ397&lt;=$E397,"OK","NO OK")</f>
        <v>OK</v>
      </c>
    </row>
    <row r="398" spans="1:54" ht="30" x14ac:dyDescent="0.2">
      <c r="A398" s="155">
        <v>36.020000000000003</v>
      </c>
      <c r="B398" s="162" t="s">
        <v>541</v>
      </c>
      <c r="C398" s="157" t="s">
        <v>170</v>
      </c>
      <c r="D398" s="166">
        <v>160</v>
      </c>
      <c r="E398" s="159">
        <v>4090</v>
      </c>
      <c r="F398" s="159">
        <f>ROUND(D398*E398,0)</f>
        <v>654400</v>
      </c>
      <c r="G398" s="159">
        <v>4057</v>
      </c>
      <c r="H398" s="159">
        <f t="shared" si="1137"/>
        <v>649120</v>
      </c>
      <c r="I398" s="160" t="str">
        <f t="shared" si="1138"/>
        <v>OK</v>
      </c>
      <c r="J398" s="159">
        <v>4022</v>
      </c>
      <c r="K398" s="159">
        <f t="shared" si="1139"/>
        <v>643520</v>
      </c>
      <c r="L398" s="160" t="str">
        <f t="shared" si="1140"/>
        <v>OK</v>
      </c>
      <c r="M398" s="159">
        <v>4090</v>
      </c>
      <c r="N398" s="159">
        <f t="shared" si="1141"/>
        <v>654400</v>
      </c>
      <c r="O398" s="160" t="str">
        <f t="shared" si="1142"/>
        <v>OK</v>
      </c>
      <c r="P398" s="159">
        <v>4036</v>
      </c>
      <c r="Q398" s="159">
        <f t="shared" si="1143"/>
        <v>645760</v>
      </c>
      <c r="R398" s="160" t="str">
        <f t="shared" si="1144"/>
        <v>OK</v>
      </c>
      <c r="S398" s="159">
        <v>4044</v>
      </c>
      <c r="T398" s="159">
        <f t="shared" si="1145"/>
        <v>647040</v>
      </c>
      <c r="U398" s="160" t="str">
        <f t="shared" si="1146"/>
        <v>OK</v>
      </c>
      <c r="V398" s="159">
        <v>4056</v>
      </c>
      <c r="W398" s="159">
        <f t="shared" si="1147"/>
        <v>648960</v>
      </c>
      <c r="X398" s="160" t="str">
        <f t="shared" si="1148"/>
        <v>OK</v>
      </c>
      <c r="Y398" s="159">
        <v>4090</v>
      </c>
      <c r="Z398" s="159">
        <f t="shared" si="1149"/>
        <v>654400</v>
      </c>
      <c r="AA398" s="160" t="str">
        <f t="shared" si="1150"/>
        <v>OK</v>
      </c>
      <c r="AB398" s="159">
        <v>4049</v>
      </c>
      <c r="AC398" s="159">
        <f t="shared" si="1151"/>
        <v>647840</v>
      </c>
      <c r="AD398" s="160" t="str">
        <f t="shared" si="1152"/>
        <v>OK</v>
      </c>
      <c r="AE398" s="159">
        <v>3947</v>
      </c>
      <c r="AF398" s="159">
        <f t="shared" si="1153"/>
        <v>631520</v>
      </c>
      <c r="AG398" s="160" t="str">
        <f t="shared" si="1154"/>
        <v>OK</v>
      </c>
      <c r="AH398" s="159">
        <v>4045</v>
      </c>
      <c r="AI398" s="159">
        <f t="shared" si="1155"/>
        <v>647200</v>
      </c>
      <c r="AJ398" s="160" t="str">
        <f t="shared" si="1156"/>
        <v>OK</v>
      </c>
      <c r="AK398" s="159">
        <v>4053</v>
      </c>
      <c r="AL398" s="159">
        <f t="shared" si="1157"/>
        <v>648480</v>
      </c>
      <c r="AM398" s="160" t="str">
        <f t="shared" si="1158"/>
        <v>OK</v>
      </c>
      <c r="AN398" s="159">
        <v>4036</v>
      </c>
      <c r="AO398" s="159">
        <f t="shared" si="1159"/>
        <v>645760</v>
      </c>
      <c r="AP398" s="160" t="str">
        <f t="shared" si="1160"/>
        <v>OK</v>
      </c>
      <c r="AQ398" s="159">
        <v>4060</v>
      </c>
      <c r="AR398" s="159">
        <f t="shared" si="1161"/>
        <v>649600</v>
      </c>
      <c r="AS398" s="160" t="str">
        <f t="shared" si="1162"/>
        <v>OK</v>
      </c>
      <c r="AT398" s="159">
        <v>4059</v>
      </c>
      <c r="AU398" s="159">
        <f t="shared" si="1163"/>
        <v>649440</v>
      </c>
      <c r="AV398" s="160" t="str">
        <f t="shared" si="1164"/>
        <v>OK</v>
      </c>
      <c r="AW398" s="159">
        <v>4010</v>
      </c>
      <c r="AX398" s="159">
        <f t="shared" si="1165"/>
        <v>641600</v>
      </c>
      <c r="AY398" s="160" t="str">
        <f t="shared" si="1166"/>
        <v>OK</v>
      </c>
      <c r="AZ398" s="159">
        <v>4090</v>
      </c>
      <c r="BA398" s="159">
        <f t="shared" si="1167"/>
        <v>654400</v>
      </c>
      <c r="BB398" s="160" t="str">
        <f t="shared" si="1168"/>
        <v>OK</v>
      </c>
    </row>
    <row r="399" spans="1:54" ht="30" x14ac:dyDescent="0.2">
      <c r="A399" s="155">
        <v>36.03</v>
      </c>
      <c r="B399" s="162" t="s">
        <v>542</v>
      </c>
      <c r="C399" s="157" t="s">
        <v>185</v>
      </c>
      <c r="D399" s="166">
        <v>8</v>
      </c>
      <c r="E399" s="159">
        <v>700000</v>
      </c>
      <c r="F399" s="159">
        <f>ROUND(D399*E399,0)</f>
        <v>5600000</v>
      </c>
      <c r="G399" s="159">
        <v>694400</v>
      </c>
      <c r="H399" s="159">
        <f t="shared" si="1137"/>
        <v>5555200</v>
      </c>
      <c r="I399" s="160" t="str">
        <f t="shared" si="1138"/>
        <v>OK</v>
      </c>
      <c r="J399" s="159">
        <v>688278</v>
      </c>
      <c r="K399" s="159">
        <f t="shared" si="1139"/>
        <v>5506224</v>
      </c>
      <c r="L399" s="160" t="str">
        <f t="shared" si="1140"/>
        <v>OK</v>
      </c>
      <c r="M399" s="159">
        <v>700000</v>
      </c>
      <c r="N399" s="159">
        <f t="shared" si="1141"/>
        <v>5600000</v>
      </c>
      <c r="O399" s="160" t="str">
        <f t="shared" si="1142"/>
        <v>OK</v>
      </c>
      <c r="P399" s="159">
        <v>690725</v>
      </c>
      <c r="Q399" s="159">
        <f t="shared" si="1143"/>
        <v>5525800</v>
      </c>
      <c r="R399" s="160" t="str">
        <f t="shared" si="1144"/>
        <v>OK</v>
      </c>
      <c r="S399" s="159">
        <v>692090</v>
      </c>
      <c r="T399" s="159">
        <f t="shared" si="1145"/>
        <v>5536720</v>
      </c>
      <c r="U399" s="160" t="str">
        <f t="shared" si="1146"/>
        <v>OK</v>
      </c>
      <c r="V399" s="159">
        <v>694120</v>
      </c>
      <c r="W399" s="159">
        <f t="shared" si="1147"/>
        <v>5552960</v>
      </c>
      <c r="X399" s="160" t="str">
        <f t="shared" si="1148"/>
        <v>OK</v>
      </c>
      <c r="Y399" s="159">
        <v>700000</v>
      </c>
      <c r="Z399" s="159">
        <f t="shared" si="1149"/>
        <v>5600000</v>
      </c>
      <c r="AA399" s="160" t="str">
        <f t="shared" si="1150"/>
        <v>OK</v>
      </c>
      <c r="AB399" s="159">
        <v>692939</v>
      </c>
      <c r="AC399" s="159">
        <f t="shared" si="1151"/>
        <v>5543512</v>
      </c>
      <c r="AD399" s="160" t="str">
        <f t="shared" si="1152"/>
        <v>OK</v>
      </c>
      <c r="AE399" s="159">
        <v>675500</v>
      </c>
      <c r="AF399" s="159">
        <f t="shared" si="1153"/>
        <v>5404000</v>
      </c>
      <c r="AG399" s="160" t="str">
        <f t="shared" si="1154"/>
        <v>OK</v>
      </c>
      <c r="AH399" s="159">
        <v>692230</v>
      </c>
      <c r="AI399" s="159">
        <f t="shared" si="1155"/>
        <v>5537840</v>
      </c>
      <c r="AJ399" s="160" t="str">
        <f t="shared" si="1156"/>
        <v>OK</v>
      </c>
      <c r="AK399" s="159">
        <v>693700</v>
      </c>
      <c r="AL399" s="159">
        <f t="shared" si="1157"/>
        <v>5549600</v>
      </c>
      <c r="AM399" s="160" t="str">
        <f t="shared" si="1158"/>
        <v>OK</v>
      </c>
      <c r="AN399" s="159">
        <v>690756</v>
      </c>
      <c r="AO399" s="159">
        <f t="shared" si="1159"/>
        <v>5526048</v>
      </c>
      <c r="AP399" s="160" t="str">
        <f t="shared" si="1160"/>
        <v>OK</v>
      </c>
      <c r="AQ399" s="159">
        <v>694881</v>
      </c>
      <c r="AR399" s="159">
        <f t="shared" si="1161"/>
        <v>5559048</v>
      </c>
      <c r="AS399" s="160" t="str">
        <f t="shared" si="1162"/>
        <v>OK</v>
      </c>
      <c r="AT399" s="159">
        <v>694610</v>
      </c>
      <c r="AU399" s="159">
        <f t="shared" si="1163"/>
        <v>5556880</v>
      </c>
      <c r="AV399" s="160" t="str">
        <f t="shared" si="1164"/>
        <v>OK</v>
      </c>
      <c r="AW399" s="159">
        <v>686000</v>
      </c>
      <c r="AX399" s="159">
        <f t="shared" si="1165"/>
        <v>5488000</v>
      </c>
      <c r="AY399" s="160" t="str">
        <f t="shared" si="1166"/>
        <v>OK</v>
      </c>
      <c r="AZ399" s="159">
        <v>700000</v>
      </c>
      <c r="BA399" s="159">
        <f t="shared" si="1167"/>
        <v>5600000</v>
      </c>
      <c r="BB399" s="160" t="str">
        <f t="shared" si="1168"/>
        <v>OK</v>
      </c>
    </row>
    <row r="400" spans="1:54" ht="30" x14ac:dyDescent="0.2">
      <c r="A400" s="155">
        <v>36.04</v>
      </c>
      <c r="B400" s="162" t="s">
        <v>543</v>
      </c>
      <c r="C400" s="157" t="s">
        <v>170</v>
      </c>
      <c r="D400" s="166">
        <v>200</v>
      </c>
      <c r="E400" s="159">
        <v>15810</v>
      </c>
      <c r="F400" s="159">
        <f>ROUND(D400*E400,0)</f>
        <v>3162000</v>
      </c>
      <c r="G400" s="159">
        <v>15684</v>
      </c>
      <c r="H400" s="159">
        <f t="shared" si="1137"/>
        <v>3136800</v>
      </c>
      <c r="I400" s="160" t="str">
        <f t="shared" si="1138"/>
        <v>OK</v>
      </c>
      <c r="J400" s="159">
        <v>15545</v>
      </c>
      <c r="K400" s="159">
        <f t="shared" si="1139"/>
        <v>3109000</v>
      </c>
      <c r="L400" s="160" t="str">
        <f t="shared" si="1140"/>
        <v>OK</v>
      </c>
      <c r="M400" s="159">
        <v>15810</v>
      </c>
      <c r="N400" s="159">
        <f t="shared" si="1141"/>
        <v>3162000</v>
      </c>
      <c r="O400" s="160" t="str">
        <f t="shared" si="1142"/>
        <v>OK</v>
      </c>
      <c r="P400" s="159">
        <v>15601</v>
      </c>
      <c r="Q400" s="159">
        <f t="shared" si="1143"/>
        <v>3120200</v>
      </c>
      <c r="R400" s="160" t="str">
        <f t="shared" si="1144"/>
        <v>OK</v>
      </c>
      <c r="S400" s="159">
        <v>15631</v>
      </c>
      <c r="T400" s="159">
        <f t="shared" si="1145"/>
        <v>3126200</v>
      </c>
      <c r="U400" s="160" t="str">
        <f t="shared" si="1146"/>
        <v>OK</v>
      </c>
      <c r="V400" s="159">
        <v>15677</v>
      </c>
      <c r="W400" s="159">
        <f t="shared" si="1147"/>
        <v>3135400</v>
      </c>
      <c r="X400" s="160" t="str">
        <f t="shared" si="1148"/>
        <v>OK</v>
      </c>
      <c r="Y400" s="159">
        <v>15810</v>
      </c>
      <c r="Z400" s="159">
        <f t="shared" si="1149"/>
        <v>3162000</v>
      </c>
      <c r="AA400" s="160" t="str">
        <f t="shared" si="1150"/>
        <v>OK</v>
      </c>
      <c r="AB400" s="159">
        <v>15651</v>
      </c>
      <c r="AC400" s="159">
        <f t="shared" si="1151"/>
        <v>3130200</v>
      </c>
      <c r="AD400" s="160" t="str">
        <f t="shared" si="1152"/>
        <v>OK</v>
      </c>
      <c r="AE400" s="159">
        <v>15257</v>
      </c>
      <c r="AF400" s="159">
        <f t="shared" si="1153"/>
        <v>3051400</v>
      </c>
      <c r="AG400" s="160" t="str">
        <f t="shared" si="1154"/>
        <v>OK</v>
      </c>
      <c r="AH400" s="159">
        <v>15635</v>
      </c>
      <c r="AI400" s="159">
        <f t="shared" si="1155"/>
        <v>3127000</v>
      </c>
      <c r="AJ400" s="160" t="str">
        <f t="shared" si="1156"/>
        <v>OK</v>
      </c>
      <c r="AK400" s="159">
        <v>15668</v>
      </c>
      <c r="AL400" s="159">
        <f t="shared" si="1157"/>
        <v>3133600</v>
      </c>
      <c r="AM400" s="160" t="str">
        <f t="shared" si="1158"/>
        <v>OK</v>
      </c>
      <c r="AN400" s="159">
        <v>15601</v>
      </c>
      <c r="AO400" s="159">
        <f t="shared" si="1159"/>
        <v>3120200</v>
      </c>
      <c r="AP400" s="160" t="str">
        <f t="shared" si="1160"/>
        <v>OK</v>
      </c>
      <c r="AQ400" s="159">
        <v>15694</v>
      </c>
      <c r="AR400" s="159">
        <f t="shared" si="1161"/>
        <v>3138800</v>
      </c>
      <c r="AS400" s="160" t="str">
        <f t="shared" si="1162"/>
        <v>OK</v>
      </c>
      <c r="AT400" s="159">
        <v>15688</v>
      </c>
      <c r="AU400" s="159">
        <f t="shared" si="1163"/>
        <v>3137600</v>
      </c>
      <c r="AV400" s="160" t="str">
        <f t="shared" si="1164"/>
        <v>OK</v>
      </c>
      <c r="AW400" s="159">
        <v>15500</v>
      </c>
      <c r="AX400" s="159">
        <f t="shared" si="1165"/>
        <v>3100000</v>
      </c>
      <c r="AY400" s="160" t="str">
        <f t="shared" si="1166"/>
        <v>OK</v>
      </c>
      <c r="AZ400" s="159">
        <v>15810</v>
      </c>
      <c r="BA400" s="159">
        <f t="shared" si="1167"/>
        <v>3162000</v>
      </c>
      <c r="BB400" s="160" t="str">
        <f t="shared" si="1168"/>
        <v>OK</v>
      </c>
    </row>
    <row r="401" spans="1:54" x14ac:dyDescent="0.2">
      <c r="A401" s="155">
        <v>36.049999999999997</v>
      </c>
      <c r="B401" s="162" t="s">
        <v>544</v>
      </c>
      <c r="C401" s="157" t="s">
        <v>185</v>
      </c>
      <c r="D401" s="166">
        <v>7</v>
      </c>
      <c r="E401" s="159">
        <v>869800</v>
      </c>
      <c r="F401" s="159">
        <f>ROUND(D401*E401,0)</f>
        <v>6088600</v>
      </c>
      <c r="G401" s="159">
        <v>862842</v>
      </c>
      <c r="H401" s="159">
        <f t="shared" si="1137"/>
        <v>6039894</v>
      </c>
      <c r="I401" s="160" t="str">
        <f t="shared" si="1138"/>
        <v>OK</v>
      </c>
      <c r="J401" s="159">
        <v>855234</v>
      </c>
      <c r="K401" s="159">
        <f t="shared" si="1139"/>
        <v>5986638</v>
      </c>
      <c r="L401" s="160" t="str">
        <f t="shared" si="1140"/>
        <v>OK</v>
      </c>
      <c r="M401" s="159">
        <v>869800</v>
      </c>
      <c r="N401" s="159">
        <f t="shared" si="1141"/>
        <v>6088600</v>
      </c>
      <c r="O401" s="160" t="str">
        <f t="shared" si="1142"/>
        <v>OK</v>
      </c>
      <c r="P401" s="159">
        <v>858275</v>
      </c>
      <c r="Q401" s="159">
        <f t="shared" si="1143"/>
        <v>6007925</v>
      </c>
      <c r="R401" s="160" t="str">
        <f t="shared" si="1144"/>
        <v>OK</v>
      </c>
      <c r="S401" s="159">
        <v>859971</v>
      </c>
      <c r="T401" s="159">
        <f t="shared" si="1145"/>
        <v>6019797</v>
      </c>
      <c r="U401" s="160" t="str">
        <f t="shared" si="1146"/>
        <v>OK</v>
      </c>
      <c r="V401" s="159">
        <v>862494</v>
      </c>
      <c r="W401" s="159">
        <f t="shared" si="1147"/>
        <v>6037458</v>
      </c>
      <c r="X401" s="160" t="str">
        <f t="shared" si="1148"/>
        <v>OK</v>
      </c>
      <c r="Y401" s="159">
        <v>869800</v>
      </c>
      <c r="Z401" s="159">
        <f t="shared" si="1149"/>
        <v>6088600</v>
      </c>
      <c r="AA401" s="160" t="str">
        <f t="shared" si="1150"/>
        <v>OK</v>
      </c>
      <c r="AB401" s="159">
        <v>861026</v>
      </c>
      <c r="AC401" s="159">
        <f t="shared" si="1151"/>
        <v>6027182</v>
      </c>
      <c r="AD401" s="160" t="str">
        <f t="shared" si="1152"/>
        <v>OK</v>
      </c>
      <c r="AE401" s="159">
        <v>839357</v>
      </c>
      <c r="AF401" s="159">
        <f t="shared" si="1153"/>
        <v>5875499</v>
      </c>
      <c r="AG401" s="160" t="str">
        <f t="shared" si="1154"/>
        <v>OK</v>
      </c>
      <c r="AH401" s="159">
        <v>860145</v>
      </c>
      <c r="AI401" s="159">
        <f t="shared" si="1155"/>
        <v>6021015</v>
      </c>
      <c r="AJ401" s="160" t="str">
        <f t="shared" si="1156"/>
        <v>OK</v>
      </c>
      <c r="AK401" s="159">
        <v>861972</v>
      </c>
      <c r="AL401" s="159">
        <f t="shared" si="1157"/>
        <v>6033804</v>
      </c>
      <c r="AM401" s="160" t="str">
        <f t="shared" si="1158"/>
        <v>OK</v>
      </c>
      <c r="AN401" s="159">
        <v>858314</v>
      </c>
      <c r="AO401" s="159">
        <f t="shared" si="1159"/>
        <v>6008198</v>
      </c>
      <c r="AP401" s="160" t="str">
        <f t="shared" si="1160"/>
        <v>OK</v>
      </c>
      <c r="AQ401" s="159">
        <v>863439</v>
      </c>
      <c r="AR401" s="159">
        <f t="shared" si="1161"/>
        <v>6044073</v>
      </c>
      <c r="AS401" s="160" t="str">
        <f t="shared" si="1162"/>
        <v>OK</v>
      </c>
      <c r="AT401" s="159">
        <v>863103</v>
      </c>
      <c r="AU401" s="159">
        <f t="shared" si="1163"/>
        <v>6041721</v>
      </c>
      <c r="AV401" s="160" t="str">
        <f t="shared" si="1164"/>
        <v>OK</v>
      </c>
      <c r="AW401" s="159">
        <v>852500</v>
      </c>
      <c r="AX401" s="159">
        <f t="shared" si="1165"/>
        <v>5967500</v>
      </c>
      <c r="AY401" s="160" t="str">
        <f t="shared" si="1166"/>
        <v>OK</v>
      </c>
      <c r="AZ401" s="159">
        <v>869800</v>
      </c>
      <c r="BA401" s="159">
        <f t="shared" si="1167"/>
        <v>6088600</v>
      </c>
      <c r="BB401" s="160" t="str">
        <f t="shared" si="1168"/>
        <v>OK</v>
      </c>
    </row>
    <row r="402" spans="1:54" x14ac:dyDescent="0.2">
      <c r="A402" s="155"/>
      <c r="B402" s="164" t="s">
        <v>176</v>
      </c>
      <c r="C402" s="157"/>
      <c r="D402" s="165"/>
      <c r="E402" s="165"/>
      <c r="F402" s="167">
        <f>SUM(F397:F401)</f>
        <v>23505000</v>
      </c>
      <c r="G402" s="165"/>
      <c r="H402" s="167">
        <f>SUM(H397:H401)</f>
        <v>23317014</v>
      </c>
      <c r="I402" s="165"/>
      <c r="J402" s="165"/>
      <c r="K402" s="167">
        <f>SUM(K397:K401)</f>
        <v>23111416</v>
      </c>
      <c r="L402" s="165"/>
      <c r="M402" s="165"/>
      <c r="N402" s="167">
        <f>SUM(N397:N401)</f>
        <v>23505000</v>
      </c>
      <c r="O402" s="165"/>
      <c r="P402" s="165">
        <v>0</v>
      </c>
      <c r="Q402" s="167">
        <f>SUM(Q397:Q401)</f>
        <v>23193685</v>
      </c>
      <c r="R402" s="165"/>
      <c r="S402" s="165">
        <v>0</v>
      </c>
      <c r="T402" s="167">
        <f>SUM(T397:T401)</f>
        <v>23239357</v>
      </c>
      <c r="U402" s="165"/>
      <c r="V402" s="165"/>
      <c r="W402" s="167">
        <f>SUM(W397:W401)</f>
        <v>23307578</v>
      </c>
      <c r="X402" s="165"/>
      <c r="Y402" s="165"/>
      <c r="Z402" s="167">
        <f>SUM(Z397:Z401)</f>
        <v>23505000</v>
      </c>
      <c r="AA402" s="165"/>
      <c r="AB402" s="165"/>
      <c r="AC402" s="167">
        <f>SUM(AC397:AC401)</f>
        <v>23268038</v>
      </c>
      <c r="AD402" s="165"/>
      <c r="AE402" s="165"/>
      <c r="AF402" s="167">
        <f>SUM(AF397:AF401)</f>
        <v>22682419</v>
      </c>
      <c r="AG402" s="165"/>
      <c r="AH402" s="165"/>
      <c r="AI402" s="167">
        <f>SUM(AI397:AI401)</f>
        <v>23244255</v>
      </c>
      <c r="AJ402" s="165"/>
      <c r="AK402" s="165">
        <v>0</v>
      </c>
      <c r="AL402" s="167">
        <f>SUM(AL397:AL401)</f>
        <v>23293484</v>
      </c>
      <c r="AM402" s="165"/>
      <c r="AN402" s="165"/>
      <c r="AO402" s="167">
        <f>SUM(AO397:AO401)</f>
        <v>23194558</v>
      </c>
      <c r="AP402" s="165"/>
      <c r="AQ402" s="165">
        <v>0</v>
      </c>
      <c r="AR402" s="167">
        <f>SUM(AR397:AR401)</f>
        <v>23333017</v>
      </c>
      <c r="AS402" s="165"/>
      <c r="AT402" s="165"/>
      <c r="AU402" s="167">
        <f>SUM(AU397:AU401)</f>
        <v>23324041</v>
      </c>
      <c r="AV402" s="165"/>
      <c r="AW402" s="165"/>
      <c r="AX402" s="167">
        <f>SUM(AX397:AX401)</f>
        <v>23097100</v>
      </c>
      <c r="AY402" s="165"/>
      <c r="AZ402" s="165"/>
      <c r="BA402" s="167">
        <f>SUM(BA397:BA401)</f>
        <v>23505000</v>
      </c>
      <c r="BB402" s="165"/>
    </row>
    <row r="403" spans="1:54" s="148" customFormat="1" x14ac:dyDescent="0.2">
      <c r="A403" s="169">
        <v>37</v>
      </c>
      <c r="B403" s="170" t="s">
        <v>545</v>
      </c>
      <c r="C403" s="171"/>
      <c r="D403" s="172"/>
      <c r="E403" s="172"/>
      <c r="F403" s="172"/>
      <c r="G403" s="172"/>
      <c r="H403" s="172"/>
      <c r="I403" s="172"/>
      <c r="J403" s="172"/>
      <c r="K403" s="172"/>
      <c r="L403" s="172"/>
      <c r="M403" s="172"/>
      <c r="N403" s="172"/>
      <c r="O403" s="172"/>
      <c r="P403" s="172">
        <v>0</v>
      </c>
      <c r="Q403" s="172"/>
      <c r="R403" s="172"/>
      <c r="S403" s="172">
        <v>0</v>
      </c>
      <c r="T403" s="172"/>
      <c r="U403" s="172"/>
      <c r="V403" s="172"/>
      <c r="W403" s="172"/>
      <c r="X403" s="172"/>
      <c r="Y403" s="172"/>
      <c r="Z403" s="172"/>
      <c r="AA403" s="172"/>
      <c r="AB403" s="172"/>
      <c r="AC403" s="172"/>
      <c r="AD403" s="172"/>
      <c r="AE403" s="172"/>
      <c r="AF403" s="172"/>
      <c r="AG403" s="172"/>
      <c r="AH403" s="172"/>
      <c r="AI403" s="172"/>
      <c r="AJ403" s="172"/>
      <c r="AK403" s="172">
        <v>0</v>
      </c>
      <c r="AL403" s="172"/>
      <c r="AM403" s="172"/>
      <c r="AN403" s="172"/>
      <c r="AO403" s="172"/>
      <c r="AP403" s="172"/>
      <c r="AQ403" s="172">
        <v>0</v>
      </c>
      <c r="AR403" s="172"/>
      <c r="AS403" s="172"/>
      <c r="AT403" s="172"/>
      <c r="AU403" s="172"/>
      <c r="AV403" s="172"/>
      <c r="AW403" s="172"/>
      <c r="AX403" s="172"/>
      <c r="AY403" s="172"/>
      <c r="AZ403" s="172"/>
      <c r="BA403" s="172"/>
      <c r="BB403" s="172"/>
    </row>
    <row r="404" spans="1:54" x14ac:dyDescent="0.2">
      <c r="A404" s="155">
        <v>37.01</v>
      </c>
      <c r="B404" s="162" t="s">
        <v>546</v>
      </c>
      <c r="C404" s="157" t="s">
        <v>185</v>
      </c>
      <c r="D404" s="166">
        <v>1</v>
      </c>
      <c r="E404" s="159">
        <v>450000</v>
      </c>
      <c r="F404" s="159">
        <f>ROUND(D404*E404,0)</f>
        <v>450000</v>
      </c>
      <c r="G404" s="159">
        <v>446400</v>
      </c>
      <c r="H404" s="159">
        <f t="shared" ref="H404:H408" si="1169">ROUND($D404*G404,0)</f>
        <v>446400</v>
      </c>
      <c r="I404" s="160" t="str">
        <f t="shared" ref="I404:I408" si="1170">+IF(G404&lt;=$E404,"OK","NO OK")</f>
        <v>OK</v>
      </c>
      <c r="J404" s="159">
        <v>442464</v>
      </c>
      <c r="K404" s="159">
        <f t="shared" ref="K404:K408" si="1171">ROUND($D404*J404,0)</f>
        <v>442464</v>
      </c>
      <c r="L404" s="160" t="str">
        <f t="shared" ref="L404:L408" si="1172">+IF(J404&lt;=$E404,"OK","NO OK")</f>
        <v>OK</v>
      </c>
      <c r="M404" s="159">
        <v>450000</v>
      </c>
      <c r="N404" s="159">
        <f t="shared" ref="N404:N408" si="1173">ROUND($D404*M404,0)</f>
        <v>450000</v>
      </c>
      <c r="O404" s="160" t="str">
        <f t="shared" ref="O404:O408" si="1174">+IF(M404&lt;=$E404,"OK","NO OK")</f>
        <v>OK</v>
      </c>
      <c r="P404" s="159">
        <v>444038</v>
      </c>
      <c r="Q404" s="159">
        <f t="shared" ref="Q404:Q408" si="1175">ROUND($D404*P404,0)</f>
        <v>444038</v>
      </c>
      <c r="R404" s="160" t="str">
        <f t="shared" ref="R404:R408" si="1176">+IF(P404&lt;=$E404,"OK","NO OK")</f>
        <v>OK</v>
      </c>
      <c r="S404" s="159">
        <v>444915</v>
      </c>
      <c r="T404" s="159">
        <f t="shared" ref="T404:T408" si="1177">ROUND($D404*S404,0)</f>
        <v>444915</v>
      </c>
      <c r="U404" s="160" t="str">
        <f t="shared" ref="U404:U408" si="1178">+IF(S404&lt;=$E404,"OK","NO OK")</f>
        <v>OK</v>
      </c>
      <c r="V404" s="159">
        <v>446220</v>
      </c>
      <c r="W404" s="159">
        <f t="shared" ref="W404:W408" si="1179">ROUND($D404*V404,0)</f>
        <v>446220</v>
      </c>
      <c r="X404" s="160" t="str">
        <f t="shared" ref="X404:X408" si="1180">+IF(V404&lt;=$E404,"OK","NO OK")</f>
        <v>OK</v>
      </c>
      <c r="Y404" s="159">
        <v>450000</v>
      </c>
      <c r="Z404" s="159">
        <f t="shared" ref="Z404:Z408" si="1181">ROUND($D404*Y404,0)</f>
        <v>450000</v>
      </c>
      <c r="AA404" s="160" t="str">
        <f t="shared" ref="AA404:AA408" si="1182">+IF(Y404&lt;=$E404,"OK","NO OK")</f>
        <v>OK</v>
      </c>
      <c r="AB404" s="159">
        <v>445461</v>
      </c>
      <c r="AC404" s="159">
        <f t="shared" ref="AC404:AC408" si="1183">ROUND($D404*AB404,0)</f>
        <v>445461</v>
      </c>
      <c r="AD404" s="160" t="str">
        <f t="shared" ref="AD404:AD408" si="1184">+IF(AB404&lt;=$E404,"OK","NO OK")</f>
        <v>OK</v>
      </c>
      <c r="AE404" s="159">
        <v>434250</v>
      </c>
      <c r="AF404" s="159">
        <f t="shared" ref="AF404:AF408" si="1185">ROUND($D404*AE404,0)</f>
        <v>434250</v>
      </c>
      <c r="AG404" s="160" t="str">
        <f t="shared" ref="AG404:AG408" si="1186">+IF(AE404&lt;=$E404,"OK","NO OK")</f>
        <v>OK</v>
      </c>
      <c r="AH404" s="159">
        <v>445005</v>
      </c>
      <c r="AI404" s="159">
        <f t="shared" ref="AI404:AI408" si="1187">ROUND($D404*AH404,0)</f>
        <v>445005</v>
      </c>
      <c r="AJ404" s="160" t="str">
        <f t="shared" ref="AJ404:AJ408" si="1188">+IF(AH404&lt;=$E404,"OK","NO OK")</f>
        <v>OK</v>
      </c>
      <c r="AK404" s="159">
        <v>445950</v>
      </c>
      <c r="AL404" s="159">
        <f t="shared" ref="AL404:AL408" si="1189">ROUND($D404*AK404,0)</f>
        <v>445950</v>
      </c>
      <c r="AM404" s="160" t="str">
        <f t="shared" ref="AM404:AM408" si="1190">+IF(AK404&lt;=$E404,"OK","NO OK")</f>
        <v>OK</v>
      </c>
      <c r="AN404" s="159">
        <v>444057</v>
      </c>
      <c r="AO404" s="159">
        <f t="shared" ref="AO404:AO408" si="1191">ROUND($D404*AN404,0)</f>
        <v>444057</v>
      </c>
      <c r="AP404" s="160" t="str">
        <f t="shared" ref="AP404:AP408" si="1192">+IF(AN404&lt;=$E404,"OK","NO OK")</f>
        <v>OK</v>
      </c>
      <c r="AQ404" s="159">
        <v>446709</v>
      </c>
      <c r="AR404" s="159">
        <f t="shared" ref="AR404:AR408" si="1193">ROUND($D404*AQ404,0)</f>
        <v>446709</v>
      </c>
      <c r="AS404" s="160" t="str">
        <f t="shared" ref="AS404:AS408" si="1194">+IF(AQ404&lt;=$E404,"OK","NO OK")</f>
        <v>OK</v>
      </c>
      <c r="AT404" s="159">
        <v>446535</v>
      </c>
      <c r="AU404" s="159">
        <f t="shared" ref="AU404:AU408" si="1195">ROUND($D404*AT404,0)</f>
        <v>446535</v>
      </c>
      <c r="AV404" s="160" t="str">
        <f t="shared" ref="AV404:AV408" si="1196">+IF(AT404&lt;=$E404,"OK","NO OK")</f>
        <v>OK</v>
      </c>
      <c r="AW404" s="159">
        <v>441000</v>
      </c>
      <c r="AX404" s="159">
        <f t="shared" ref="AX404:AX408" si="1197">ROUND($D404*AW404,0)</f>
        <v>441000</v>
      </c>
      <c r="AY404" s="160" t="str">
        <f t="shared" ref="AY404:AY408" si="1198">+IF(AW404&lt;=$E404,"OK","NO OK")</f>
        <v>OK</v>
      </c>
      <c r="AZ404" s="159">
        <v>450000</v>
      </c>
      <c r="BA404" s="159">
        <f t="shared" ref="BA404:BA408" si="1199">ROUND($D404*AZ404,0)</f>
        <v>450000</v>
      </c>
      <c r="BB404" s="160" t="str">
        <f t="shared" ref="BB404:BB408" si="1200">+IF(AZ404&lt;=$E404,"OK","NO OK")</f>
        <v>OK</v>
      </c>
    </row>
    <row r="405" spans="1:54" ht="30" x14ac:dyDescent="0.2">
      <c r="A405" s="155">
        <v>37.020000000000003</v>
      </c>
      <c r="B405" s="162" t="s">
        <v>547</v>
      </c>
      <c r="C405" s="157" t="s">
        <v>170</v>
      </c>
      <c r="D405" s="166">
        <v>220</v>
      </c>
      <c r="E405" s="159">
        <v>10090</v>
      </c>
      <c r="F405" s="159">
        <f>ROUND(D405*E405,0)</f>
        <v>2219800</v>
      </c>
      <c r="G405" s="159">
        <v>10009</v>
      </c>
      <c r="H405" s="159">
        <f t="shared" si="1169"/>
        <v>2201980</v>
      </c>
      <c r="I405" s="160" t="str">
        <f t="shared" si="1170"/>
        <v>OK</v>
      </c>
      <c r="J405" s="159">
        <v>9921</v>
      </c>
      <c r="K405" s="159">
        <f t="shared" si="1171"/>
        <v>2182620</v>
      </c>
      <c r="L405" s="160" t="str">
        <f t="shared" si="1172"/>
        <v>OK</v>
      </c>
      <c r="M405" s="159">
        <v>10090</v>
      </c>
      <c r="N405" s="159">
        <f t="shared" si="1173"/>
        <v>2219800</v>
      </c>
      <c r="O405" s="160" t="str">
        <f t="shared" si="1174"/>
        <v>OK</v>
      </c>
      <c r="P405" s="159">
        <v>9956</v>
      </c>
      <c r="Q405" s="159">
        <f t="shared" si="1175"/>
        <v>2190320</v>
      </c>
      <c r="R405" s="160" t="str">
        <f t="shared" si="1176"/>
        <v>OK</v>
      </c>
      <c r="S405" s="159">
        <v>9976</v>
      </c>
      <c r="T405" s="159">
        <f t="shared" si="1177"/>
        <v>2194720</v>
      </c>
      <c r="U405" s="160" t="str">
        <f t="shared" si="1178"/>
        <v>OK</v>
      </c>
      <c r="V405" s="159">
        <v>10005</v>
      </c>
      <c r="W405" s="159">
        <f t="shared" si="1179"/>
        <v>2201100</v>
      </c>
      <c r="X405" s="160" t="str">
        <f t="shared" si="1180"/>
        <v>OK</v>
      </c>
      <c r="Y405" s="159">
        <v>10090</v>
      </c>
      <c r="Z405" s="159">
        <f t="shared" si="1181"/>
        <v>2219800</v>
      </c>
      <c r="AA405" s="160" t="str">
        <f t="shared" si="1182"/>
        <v>OK</v>
      </c>
      <c r="AB405" s="159">
        <v>9988</v>
      </c>
      <c r="AC405" s="159">
        <f t="shared" si="1183"/>
        <v>2197360</v>
      </c>
      <c r="AD405" s="160" t="str">
        <f t="shared" si="1184"/>
        <v>OK</v>
      </c>
      <c r="AE405" s="159">
        <v>9737</v>
      </c>
      <c r="AF405" s="159">
        <f t="shared" si="1185"/>
        <v>2142140</v>
      </c>
      <c r="AG405" s="160" t="str">
        <f t="shared" si="1186"/>
        <v>OK</v>
      </c>
      <c r="AH405" s="159">
        <v>9978</v>
      </c>
      <c r="AI405" s="159">
        <f t="shared" si="1187"/>
        <v>2195160</v>
      </c>
      <c r="AJ405" s="160" t="str">
        <f t="shared" si="1188"/>
        <v>OK</v>
      </c>
      <c r="AK405" s="159">
        <v>9999</v>
      </c>
      <c r="AL405" s="159">
        <f t="shared" si="1189"/>
        <v>2199780</v>
      </c>
      <c r="AM405" s="160" t="str">
        <f t="shared" si="1190"/>
        <v>OK</v>
      </c>
      <c r="AN405" s="159">
        <v>9957</v>
      </c>
      <c r="AO405" s="159">
        <f t="shared" si="1191"/>
        <v>2190540</v>
      </c>
      <c r="AP405" s="160" t="str">
        <f t="shared" si="1192"/>
        <v>OK</v>
      </c>
      <c r="AQ405" s="159">
        <v>10016</v>
      </c>
      <c r="AR405" s="159">
        <f t="shared" si="1193"/>
        <v>2203520</v>
      </c>
      <c r="AS405" s="160" t="str">
        <f t="shared" si="1194"/>
        <v>OK</v>
      </c>
      <c r="AT405" s="159">
        <v>10012</v>
      </c>
      <c r="AU405" s="159">
        <f t="shared" si="1195"/>
        <v>2202640</v>
      </c>
      <c r="AV405" s="160" t="str">
        <f t="shared" si="1196"/>
        <v>OK</v>
      </c>
      <c r="AW405" s="159">
        <v>9900</v>
      </c>
      <c r="AX405" s="159">
        <f t="shared" si="1197"/>
        <v>2178000</v>
      </c>
      <c r="AY405" s="160" t="str">
        <f t="shared" si="1198"/>
        <v>OK</v>
      </c>
      <c r="AZ405" s="159">
        <v>10090</v>
      </c>
      <c r="BA405" s="159">
        <f t="shared" si="1199"/>
        <v>2219800</v>
      </c>
      <c r="BB405" s="160" t="str">
        <f t="shared" si="1200"/>
        <v>OK</v>
      </c>
    </row>
    <row r="406" spans="1:54" ht="30" x14ac:dyDescent="0.2">
      <c r="A406" s="155">
        <v>37.03</v>
      </c>
      <c r="B406" s="162" t="s">
        <v>548</v>
      </c>
      <c r="C406" s="157" t="s">
        <v>185</v>
      </c>
      <c r="D406" s="166">
        <v>4</v>
      </c>
      <c r="E406" s="159">
        <v>400000</v>
      </c>
      <c r="F406" s="159">
        <f>ROUND(D406*E406,0)</f>
        <v>1600000</v>
      </c>
      <c r="G406" s="159">
        <v>396800</v>
      </c>
      <c r="H406" s="159">
        <f t="shared" si="1169"/>
        <v>1587200</v>
      </c>
      <c r="I406" s="160" t="str">
        <f t="shared" si="1170"/>
        <v>OK</v>
      </c>
      <c r="J406" s="159">
        <v>393302</v>
      </c>
      <c r="K406" s="159">
        <f t="shared" si="1171"/>
        <v>1573208</v>
      </c>
      <c r="L406" s="160" t="str">
        <f t="shared" si="1172"/>
        <v>OK</v>
      </c>
      <c r="M406" s="159">
        <v>400000</v>
      </c>
      <c r="N406" s="159">
        <f t="shared" si="1173"/>
        <v>1600000</v>
      </c>
      <c r="O406" s="160" t="str">
        <f t="shared" si="1174"/>
        <v>OK</v>
      </c>
      <c r="P406" s="159">
        <v>394700</v>
      </c>
      <c r="Q406" s="159">
        <f t="shared" si="1175"/>
        <v>1578800</v>
      </c>
      <c r="R406" s="160" t="str">
        <f t="shared" si="1176"/>
        <v>OK</v>
      </c>
      <c r="S406" s="159">
        <v>395480</v>
      </c>
      <c r="T406" s="159">
        <f t="shared" si="1177"/>
        <v>1581920</v>
      </c>
      <c r="U406" s="160" t="str">
        <f t="shared" si="1178"/>
        <v>OK</v>
      </c>
      <c r="V406" s="159">
        <v>396640</v>
      </c>
      <c r="W406" s="159">
        <f t="shared" si="1179"/>
        <v>1586560</v>
      </c>
      <c r="X406" s="160" t="str">
        <f t="shared" si="1180"/>
        <v>OK</v>
      </c>
      <c r="Y406" s="159">
        <v>400000</v>
      </c>
      <c r="Z406" s="159">
        <f t="shared" si="1181"/>
        <v>1600000</v>
      </c>
      <c r="AA406" s="160" t="str">
        <f t="shared" si="1182"/>
        <v>OK</v>
      </c>
      <c r="AB406" s="159">
        <v>395965</v>
      </c>
      <c r="AC406" s="159">
        <f t="shared" si="1183"/>
        <v>1583860</v>
      </c>
      <c r="AD406" s="160" t="str">
        <f t="shared" si="1184"/>
        <v>OK</v>
      </c>
      <c r="AE406" s="159">
        <v>386000</v>
      </c>
      <c r="AF406" s="159">
        <f t="shared" si="1185"/>
        <v>1544000</v>
      </c>
      <c r="AG406" s="160" t="str">
        <f t="shared" si="1186"/>
        <v>OK</v>
      </c>
      <c r="AH406" s="159">
        <v>395560</v>
      </c>
      <c r="AI406" s="159">
        <f t="shared" si="1187"/>
        <v>1582240</v>
      </c>
      <c r="AJ406" s="160" t="str">
        <f t="shared" si="1188"/>
        <v>OK</v>
      </c>
      <c r="AK406" s="159">
        <v>396400</v>
      </c>
      <c r="AL406" s="159">
        <f t="shared" si="1189"/>
        <v>1585600</v>
      </c>
      <c r="AM406" s="160" t="str">
        <f t="shared" si="1190"/>
        <v>OK</v>
      </c>
      <c r="AN406" s="159">
        <v>394718</v>
      </c>
      <c r="AO406" s="159">
        <f t="shared" si="1191"/>
        <v>1578872</v>
      </c>
      <c r="AP406" s="160" t="str">
        <f t="shared" si="1192"/>
        <v>OK</v>
      </c>
      <c r="AQ406" s="159">
        <v>397075</v>
      </c>
      <c r="AR406" s="159">
        <f t="shared" si="1193"/>
        <v>1588300</v>
      </c>
      <c r="AS406" s="160" t="str">
        <f t="shared" si="1194"/>
        <v>OK</v>
      </c>
      <c r="AT406" s="159">
        <v>396920</v>
      </c>
      <c r="AU406" s="159">
        <f t="shared" si="1195"/>
        <v>1587680</v>
      </c>
      <c r="AV406" s="160" t="str">
        <f t="shared" si="1196"/>
        <v>OK</v>
      </c>
      <c r="AW406" s="159">
        <v>392000</v>
      </c>
      <c r="AX406" s="159">
        <f t="shared" si="1197"/>
        <v>1568000</v>
      </c>
      <c r="AY406" s="160" t="str">
        <f t="shared" si="1198"/>
        <v>OK</v>
      </c>
      <c r="AZ406" s="159">
        <v>400000</v>
      </c>
      <c r="BA406" s="159">
        <f t="shared" si="1199"/>
        <v>1600000</v>
      </c>
      <c r="BB406" s="160" t="str">
        <f t="shared" si="1200"/>
        <v>OK</v>
      </c>
    </row>
    <row r="407" spans="1:54" ht="30" x14ac:dyDescent="0.2">
      <c r="A407" s="155">
        <v>37.04</v>
      </c>
      <c r="B407" s="162" t="s">
        <v>549</v>
      </c>
      <c r="C407" s="157" t="s">
        <v>170</v>
      </c>
      <c r="D407" s="166">
        <v>120</v>
      </c>
      <c r="E407" s="159">
        <v>15810</v>
      </c>
      <c r="F407" s="159">
        <f>ROUND(D407*E407,0)</f>
        <v>1897200</v>
      </c>
      <c r="G407" s="159">
        <v>15684</v>
      </c>
      <c r="H407" s="159">
        <f t="shared" si="1169"/>
        <v>1882080</v>
      </c>
      <c r="I407" s="160" t="str">
        <f t="shared" si="1170"/>
        <v>OK</v>
      </c>
      <c r="J407" s="159">
        <v>15545</v>
      </c>
      <c r="K407" s="159">
        <f t="shared" si="1171"/>
        <v>1865400</v>
      </c>
      <c r="L407" s="160" t="str">
        <f t="shared" si="1172"/>
        <v>OK</v>
      </c>
      <c r="M407" s="159">
        <v>15810</v>
      </c>
      <c r="N407" s="159">
        <f t="shared" si="1173"/>
        <v>1897200</v>
      </c>
      <c r="O407" s="160" t="str">
        <f t="shared" si="1174"/>
        <v>OK</v>
      </c>
      <c r="P407" s="159">
        <v>15601</v>
      </c>
      <c r="Q407" s="159">
        <f t="shared" si="1175"/>
        <v>1872120</v>
      </c>
      <c r="R407" s="160" t="str">
        <f t="shared" si="1176"/>
        <v>OK</v>
      </c>
      <c r="S407" s="159">
        <v>15631</v>
      </c>
      <c r="T407" s="159">
        <f t="shared" si="1177"/>
        <v>1875720</v>
      </c>
      <c r="U407" s="160" t="str">
        <f t="shared" si="1178"/>
        <v>OK</v>
      </c>
      <c r="V407" s="159">
        <v>15677</v>
      </c>
      <c r="W407" s="159">
        <f t="shared" si="1179"/>
        <v>1881240</v>
      </c>
      <c r="X407" s="160" t="str">
        <f t="shared" si="1180"/>
        <v>OK</v>
      </c>
      <c r="Y407" s="159">
        <v>15810</v>
      </c>
      <c r="Z407" s="159">
        <f t="shared" si="1181"/>
        <v>1897200</v>
      </c>
      <c r="AA407" s="160" t="str">
        <f t="shared" si="1182"/>
        <v>OK</v>
      </c>
      <c r="AB407" s="159">
        <v>15651</v>
      </c>
      <c r="AC407" s="159">
        <f t="shared" si="1183"/>
        <v>1878120</v>
      </c>
      <c r="AD407" s="160" t="str">
        <f t="shared" si="1184"/>
        <v>OK</v>
      </c>
      <c r="AE407" s="159">
        <v>15257</v>
      </c>
      <c r="AF407" s="159">
        <f t="shared" si="1185"/>
        <v>1830840</v>
      </c>
      <c r="AG407" s="160" t="str">
        <f t="shared" si="1186"/>
        <v>OK</v>
      </c>
      <c r="AH407" s="159">
        <v>15635</v>
      </c>
      <c r="AI407" s="159">
        <f t="shared" si="1187"/>
        <v>1876200</v>
      </c>
      <c r="AJ407" s="160" t="str">
        <f t="shared" si="1188"/>
        <v>OK</v>
      </c>
      <c r="AK407" s="159">
        <v>15668</v>
      </c>
      <c r="AL407" s="159">
        <f t="shared" si="1189"/>
        <v>1880160</v>
      </c>
      <c r="AM407" s="160" t="str">
        <f t="shared" si="1190"/>
        <v>OK</v>
      </c>
      <c r="AN407" s="159">
        <v>15601</v>
      </c>
      <c r="AO407" s="159">
        <f t="shared" si="1191"/>
        <v>1872120</v>
      </c>
      <c r="AP407" s="160" t="str">
        <f t="shared" si="1192"/>
        <v>OK</v>
      </c>
      <c r="AQ407" s="159">
        <v>15694</v>
      </c>
      <c r="AR407" s="159">
        <f t="shared" si="1193"/>
        <v>1883280</v>
      </c>
      <c r="AS407" s="160" t="str">
        <f t="shared" si="1194"/>
        <v>OK</v>
      </c>
      <c r="AT407" s="159">
        <v>15688</v>
      </c>
      <c r="AU407" s="159">
        <f t="shared" si="1195"/>
        <v>1882560</v>
      </c>
      <c r="AV407" s="160" t="str">
        <f t="shared" si="1196"/>
        <v>OK</v>
      </c>
      <c r="AW407" s="159">
        <v>15500</v>
      </c>
      <c r="AX407" s="159">
        <f t="shared" si="1197"/>
        <v>1860000</v>
      </c>
      <c r="AY407" s="160" t="str">
        <f t="shared" si="1198"/>
        <v>OK</v>
      </c>
      <c r="AZ407" s="159">
        <v>15810</v>
      </c>
      <c r="BA407" s="159">
        <f t="shared" si="1199"/>
        <v>1897200</v>
      </c>
      <c r="BB407" s="160" t="str">
        <f t="shared" si="1200"/>
        <v>OK</v>
      </c>
    </row>
    <row r="408" spans="1:54" ht="30" x14ac:dyDescent="0.2">
      <c r="A408" s="155">
        <v>37.049999999999997</v>
      </c>
      <c r="B408" s="162" t="s">
        <v>550</v>
      </c>
      <c r="C408" s="157" t="s">
        <v>185</v>
      </c>
      <c r="D408" s="166">
        <v>3</v>
      </c>
      <c r="E408" s="159">
        <v>965900</v>
      </c>
      <c r="F408" s="159">
        <f>ROUND(D408*E408,0)</f>
        <v>2897700</v>
      </c>
      <c r="G408" s="159">
        <v>958173</v>
      </c>
      <c r="H408" s="159">
        <f t="shared" si="1169"/>
        <v>2874519</v>
      </c>
      <c r="I408" s="160" t="str">
        <f t="shared" si="1170"/>
        <v>OK</v>
      </c>
      <c r="J408" s="159">
        <v>949725</v>
      </c>
      <c r="K408" s="159">
        <f t="shared" si="1171"/>
        <v>2849175</v>
      </c>
      <c r="L408" s="160" t="str">
        <f t="shared" si="1172"/>
        <v>OK</v>
      </c>
      <c r="M408" s="159">
        <v>965900</v>
      </c>
      <c r="N408" s="159">
        <f t="shared" si="1173"/>
        <v>2897700</v>
      </c>
      <c r="O408" s="160" t="str">
        <f t="shared" si="1174"/>
        <v>OK</v>
      </c>
      <c r="P408" s="159">
        <v>953102</v>
      </c>
      <c r="Q408" s="159">
        <f t="shared" si="1175"/>
        <v>2859306</v>
      </c>
      <c r="R408" s="160" t="str">
        <f t="shared" si="1176"/>
        <v>OK</v>
      </c>
      <c r="S408" s="159">
        <v>954985</v>
      </c>
      <c r="T408" s="159">
        <f t="shared" si="1177"/>
        <v>2864955</v>
      </c>
      <c r="U408" s="160" t="str">
        <f t="shared" si="1178"/>
        <v>OK</v>
      </c>
      <c r="V408" s="159">
        <v>957786</v>
      </c>
      <c r="W408" s="159">
        <f t="shared" si="1179"/>
        <v>2873358</v>
      </c>
      <c r="X408" s="160" t="str">
        <f t="shared" si="1180"/>
        <v>OK</v>
      </c>
      <c r="Y408" s="159">
        <v>965900</v>
      </c>
      <c r="Z408" s="159">
        <f t="shared" si="1181"/>
        <v>2897700</v>
      </c>
      <c r="AA408" s="160" t="str">
        <f t="shared" si="1182"/>
        <v>OK</v>
      </c>
      <c r="AB408" s="159">
        <v>956157</v>
      </c>
      <c r="AC408" s="159">
        <f t="shared" si="1183"/>
        <v>2868471</v>
      </c>
      <c r="AD408" s="160" t="str">
        <f t="shared" si="1184"/>
        <v>OK</v>
      </c>
      <c r="AE408" s="159">
        <v>932094</v>
      </c>
      <c r="AF408" s="159">
        <f t="shared" si="1185"/>
        <v>2796282</v>
      </c>
      <c r="AG408" s="160" t="str">
        <f t="shared" si="1186"/>
        <v>OK</v>
      </c>
      <c r="AH408" s="159">
        <v>955179</v>
      </c>
      <c r="AI408" s="159">
        <f t="shared" si="1187"/>
        <v>2865537</v>
      </c>
      <c r="AJ408" s="160" t="str">
        <f t="shared" si="1188"/>
        <v>OK</v>
      </c>
      <c r="AK408" s="159">
        <v>957207</v>
      </c>
      <c r="AL408" s="159">
        <f t="shared" si="1189"/>
        <v>2871621</v>
      </c>
      <c r="AM408" s="160" t="str">
        <f t="shared" si="1190"/>
        <v>OK</v>
      </c>
      <c r="AN408" s="159">
        <v>953144</v>
      </c>
      <c r="AO408" s="159">
        <f t="shared" si="1191"/>
        <v>2859432</v>
      </c>
      <c r="AP408" s="160" t="str">
        <f t="shared" si="1192"/>
        <v>OK</v>
      </c>
      <c r="AQ408" s="159">
        <v>958836</v>
      </c>
      <c r="AR408" s="159">
        <f t="shared" si="1193"/>
        <v>2876508</v>
      </c>
      <c r="AS408" s="160" t="str">
        <f t="shared" si="1194"/>
        <v>OK</v>
      </c>
      <c r="AT408" s="159">
        <v>958463</v>
      </c>
      <c r="AU408" s="159">
        <f t="shared" si="1195"/>
        <v>2875389</v>
      </c>
      <c r="AV408" s="160" t="str">
        <f t="shared" si="1196"/>
        <v>OK</v>
      </c>
      <c r="AW408" s="159">
        <v>947000</v>
      </c>
      <c r="AX408" s="159">
        <f t="shared" si="1197"/>
        <v>2841000</v>
      </c>
      <c r="AY408" s="160" t="str">
        <f t="shared" si="1198"/>
        <v>OK</v>
      </c>
      <c r="AZ408" s="159">
        <v>965900</v>
      </c>
      <c r="BA408" s="159">
        <f t="shared" si="1199"/>
        <v>2897700</v>
      </c>
      <c r="BB408" s="160" t="str">
        <f t="shared" si="1200"/>
        <v>OK</v>
      </c>
    </row>
    <row r="409" spans="1:54" x14ac:dyDescent="0.2">
      <c r="A409" s="155"/>
      <c r="B409" s="164" t="s">
        <v>176</v>
      </c>
      <c r="C409" s="157"/>
      <c r="D409" s="165"/>
      <c r="E409" s="165"/>
      <c r="F409" s="167">
        <f>SUM(F404:F408)</f>
        <v>9064700</v>
      </c>
      <c r="G409" s="165"/>
      <c r="H409" s="167">
        <f>SUM(H404:H408)</f>
        <v>8992179</v>
      </c>
      <c r="I409" s="165"/>
      <c r="J409" s="165"/>
      <c r="K409" s="167">
        <f>SUM(K404:K408)</f>
        <v>8912867</v>
      </c>
      <c r="L409" s="165"/>
      <c r="M409" s="165"/>
      <c r="N409" s="167">
        <f>SUM(N404:N408)</f>
        <v>9064700</v>
      </c>
      <c r="O409" s="165"/>
      <c r="P409" s="165">
        <v>0</v>
      </c>
      <c r="Q409" s="167">
        <f>SUM(Q404:Q408)</f>
        <v>8944584</v>
      </c>
      <c r="R409" s="165"/>
      <c r="S409" s="165">
        <v>0</v>
      </c>
      <c r="T409" s="167">
        <f>SUM(T404:T408)</f>
        <v>8962230</v>
      </c>
      <c r="U409" s="165"/>
      <c r="V409" s="165"/>
      <c r="W409" s="167">
        <f>SUM(W404:W408)</f>
        <v>8988478</v>
      </c>
      <c r="X409" s="165"/>
      <c r="Y409" s="165"/>
      <c r="Z409" s="167">
        <f>SUM(Z404:Z408)</f>
        <v>9064700</v>
      </c>
      <c r="AA409" s="165"/>
      <c r="AB409" s="165"/>
      <c r="AC409" s="167">
        <f>SUM(AC404:AC408)</f>
        <v>8973272</v>
      </c>
      <c r="AD409" s="165"/>
      <c r="AE409" s="165"/>
      <c r="AF409" s="167">
        <f>SUM(AF404:AF408)</f>
        <v>8747512</v>
      </c>
      <c r="AG409" s="165"/>
      <c r="AH409" s="165"/>
      <c r="AI409" s="167">
        <f>SUM(AI404:AI408)</f>
        <v>8964142</v>
      </c>
      <c r="AJ409" s="165"/>
      <c r="AK409" s="165">
        <v>0</v>
      </c>
      <c r="AL409" s="167">
        <f>SUM(AL404:AL408)</f>
        <v>8983111</v>
      </c>
      <c r="AM409" s="165"/>
      <c r="AN409" s="165"/>
      <c r="AO409" s="167">
        <f>SUM(AO404:AO408)</f>
        <v>8945021</v>
      </c>
      <c r="AP409" s="165"/>
      <c r="AQ409" s="165">
        <v>0</v>
      </c>
      <c r="AR409" s="167">
        <f>SUM(AR404:AR408)</f>
        <v>8998317</v>
      </c>
      <c r="AS409" s="165"/>
      <c r="AT409" s="165"/>
      <c r="AU409" s="167">
        <f>SUM(AU404:AU408)</f>
        <v>8994804</v>
      </c>
      <c r="AV409" s="165"/>
      <c r="AW409" s="165"/>
      <c r="AX409" s="167">
        <f>SUM(AX404:AX408)</f>
        <v>8888000</v>
      </c>
      <c r="AY409" s="165"/>
      <c r="AZ409" s="165"/>
      <c r="BA409" s="167">
        <f>SUM(BA404:BA408)</f>
        <v>9064700</v>
      </c>
      <c r="BB409" s="165"/>
    </row>
    <row r="410" spans="1:54" s="148" customFormat="1" x14ac:dyDescent="0.2">
      <c r="A410" s="169">
        <v>38</v>
      </c>
      <c r="B410" s="170" t="s">
        <v>551</v>
      </c>
      <c r="C410" s="171"/>
      <c r="D410" s="172"/>
      <c r="E410" s="172"/>
      <c r="F410" s="172"/>
      <c r="G410" s="172"/>
      <c r="H410" s="172"/>
      <c r="I410" s="172"/>
      <c r="J410" s="172"/>
      <c r="K410" s="172"/>
      <c r="L410" s="172"/>
      <c r="M410" s="172"/>
      <c r="N410" s="172"/>
      <c r="O410" s="172"/>
      <c r="P410" s="172">
        <v>0</v>
      </c>
      <c r="Q410" s="172"/>
      <c r="R410" s="172"/>
      <c r="S410" s="172">
        <v>0</v>
      </c>
      <c r="T410" s="172"/>
      <c r="U410" s="172"/>
      <c r="V410" s="172"/>
      <c r="W410" s="172"/>
      <c r="X410" s="172"/>
      <c r="Y410" s="172"/>
      <c r="Z410" s="172"/>
      <c r="AA410" s="172"/>
      <c r="AB410" s="172"/>
      <c r="AC410" s="172"/>
      <c r="AD410" s="172"/>
      <c r="AE410" s="172"/>
      <c r="AF410" s="172"/>
      <c r="AG410" s="172"/>
      <c r="AH410" s="172"/>
      <c r="AI410" s="172"/>
      <c r="AJ410" s="172"/>
      <c r="AK410" s="172">
        <v>0</v>
      </c>
      <c r="AL410" s="172"/>
      <c r="AM410" s="172"/>
      <c r="AN410" s="172"/>
      <c r="AO410" s="172"/>
      <c r="AP410" s="172"/>
      <c r="AQ410" s="172">
        <v>0</v>
      </c>
      <c r="AR410" s="172"/>
      <c r="AS410" s="172"/>
      <c r="AT410" s="172"/>
      <c r="AU410" s="172"/>
      <c r="AV410" s="172"/>
      <c r="AW410" s="172"/>
      <c r="AX410" s="172"/>
      <c r="AY410" s="172"/>
      <c r="AZ410" s="172"/>
      <c r="BA410" s="172"/>
      <c r="BB410" s="172"/>
    </row>
    <row r="411" spans="1:54" x14ac:dyDescent="0.2">
      <c r="A411" s="155">
        <v>38.01</v>
      </c>
      <c r="B411" s="162" t="s">
        <v>552</v>
      </c>
      <c r="C411" s="157" t="s">
        <v>185</v>
      </c>
      <c r="D411" s="166">
        <v>5</v>
      </c>
      <c r="E411" s="159">
        <v>520000</v>
      </c>
      <c r="F411" s="159">
        <f t="shared" ref="F411:F422" si="1201">ROUND(D411*E411,0)</f>
        <v>2600000</v>
      </c>
      <c r="G411" s="159">
        <v>515840</v>
      </c>
      <c r="H411" s="159">
        <f t="shared" ref="H411:H422" si="1202">ROUND($D411*G411,0)</f>
        <v>2579200</v>
      </c>
      <c r="I411" s="160" t="str">
        <f t="shared" ref="I411:I422" si="1203">+IF(G411&lt;=$E411,"OK","NO OK")</f>
        <v>OK</v>
      </c>
      <c r="J411" s="159">
        <v>511292</v>
      </c>
      <c r="K411" s="159">
        <f t="shared" ref="K411:K422" si="1204">ROUND($D411*J411,0)</f>
        <v>2556460</v>
      </c>
      <c r="L411" s="160" t="str">
        <f t="shared" ref="L411:L422" si="1205">+IF(J411&lt;=$E411,"OK","NO OK")</f>
        <v>OK</v>
      </c>
      <c r="M411" s="159">
        <v>520000</v>
      </c>
      <c r="N411" s="159">
        <f t="shared" ref="N411:N422" si="1206">ROUND($D411*M411,0)</f>
        <v>2600000</v>
      </c>
      <c r="O411" s="160" t="str">
        <f t="shared" ref="O411:O422" si="1207">+IF(M411&lt;=$E411,"OK","NO OK")</f>
        <v>OK</v>
      </c>
      <c r="P411" s="159">
        <v>513110</v>
      </c>
      <c r="Q411" s="159">
        <f t="shared" ref="Q411:Q422" si="1208">ROUND($D411*P411,0)</f>
        <v>2565550</v>
      </c>
      <c r="R411" s="160" t="str">
        <f t="shared" ref="R411:R422" si="1209">+IF(P411&lt;=$E411,"OK","NO OK")</f>
        <v>OK</v>
      </c>
      <c r="S411" s="159">
        <v>514124</v>
      </c>
      <c r="T411" s="159">
        <f t="shared" ref="T411:T422" si="1210">ROUND($D411*S411,0)</f>
        <v>2570620</v>
      </c>
      <c r="U411" s="160" t="str">
        <f t="shared" ref="U411:U422" si="1211">+IF(S411&lt;=$E411,"OK","NO OK")</f>
        <v>OK</v>
      </c>
      <c r="V411" s="159">
        <v>515632</v>
      </c>
      <c r="W411" s="159">
        <f t="shared" ref="W411:W422" si="1212">ROUND($D411*V411,0)</f>
        <v>2578160</v>
      </c>
      <c r="X411" s="160" t="str">
        <f t="shared" ref="X411:X422" si="1213">+IF(V411&lt;=$E411,"OK","NO OK")</f>
        <v>OK</v>
      </c>
      <c r="Y411" s="159">
        <v>520000</v>
      </c>
      <c r="Z411" s="159">
        <f t="shared" ref="Z411:Z422" si="1214">ROUND($D411*Y411,0)</f>
        <v>2600000</v>
      </c>
      <c r="AA411" s="160" t="str">
        <f t="shared" ref="AA411:AA422" si="1215">+IF(Y411&lt;=$E411,"OK","NO OK")</f>
        <v>OK</v>
      </c>
      <c r="AB411" s="159">
        <v>514755</v>
      </c>
      <c r="AC411" s="159">
        <f t="shared" ref="AC411:AC422" si="1216">ROUND($D411*AB411,0)</f>
        <v>2573775</v>
      </c>
      <c r="AD411" s="160" t="str">
        <f t="shared" ref="AD411:AD422" si="1217">+IF(AB411&lt;=$E411,"OK","NO OK")</f>
        <v>OK</v>
      </c>
      <c r="AE411" s="159">
        <v>501800</v>
      </c>
      <c r="AF411" s="159">
        <f t="shared" ref="AF411:AF422" si="1218">ROUND($D411*AE411,0)</f>
        <v>2509000</v>
      </c>
      <c r="AG411" s="160" t="str">
        <f t="shared" ref="AG411:AG422" si="1219">+IF(AE411&lt;=$E411,"OK","NO OK")</f>
        <v>OK</v>
      </c>
      <c r="AH411" s="159">
        <v>514228</v>
      </c>
      <c r="AI411" s="159">
        <f t="shared" ref="AI411:AI422" si="1220">ROUND($D411*AH411,0)</f>
        <v>2571140</v>
      </c>
      <c r="AJ411" s="160" t="str">
        <f t="shared" ref="AJ411:AJ422" si="1221">+IF(AH411&lt;=$E411,"OK","NO OK")</f>
        <v>OK</v>
      </c>
      <c r="AK411" s="159">
        <v>515320</v>
      </c>
      <c r="AL411" s="159">
        <f t="shared" ref="AL411:AL422" si="1222">ROUND($D411*AK411,0)</f>
        <v>2576600</v>
      </c>
      <c r="AM411" s="160" t="str">
        <f t="shared" ref="AM411:AM422" si="1223">+IF(AK411&lt;=$E411,"OK","NO OK")</f>
        <v>OK</v>
      </c>
      <c r="AN411" s="159">
        <v>513133</v>
      </c>
      <c r="AO411" s="159">
        <f t="shared" ref="AO411:AO422" si="1224">ROUND($D411*AN411,0)</f>
        <v>2565665</v>
      </c>
      <c r="AP411" s="160" t="str">
        <f t="shared" ref="AP411:AP422" si="1225">+IF(AN411&lt;=$E411,"OK","NO OK")</f>
        <v>OK</v>
      </c>
      <c r="AQ411" s="159">
        <v>516197</v>
      </c>
      <c r="AR411" s="159">
        <f t="shared" ref="AR411:AR422" si="1226">ROUND($D411*AQ411,0)</f>
        <v>2580985</v>
      </c>
      <c r="AS411" s="160" t="str">
        <f t="shared" ref="AS411:AS422" si="1227">+IF(AQ411&lt;=$E411,"OK","NO OK")</f>
        <v>OK</v>
      </c>
      <c r="AT411" s="159">
        <v>515996</v>
      </c>
      <c r="AU411" s="159">
        <f t="shared" ref="AU411:AU422" si="1228">ROUND($D411*AT411,0)</f>
        <v>2579980</v>
      </c>
      <c r="AV411" s="160" t="str">
        <f t="shared" ref="AV411:AV422" si="1229">+IF(AT411&lt;=$E411,"OK","NO OK")</f>
        <v>OK</v>
      </c>
      <c r="AW411" s="159">
        <v>510000</v>
      </c>
      <c r="AX411" s="159">
        <f t="shared" ref="AX411:AX422" si="1230">ROUND($D411*AW411,0)</f>
        <v>2550000</v>
      </c>
      <c r="AY411" s="160" t="str">
        <f t="shared" ref="AY411:AY422" si="1231">+IF(AW411&lt;=$E411,"OK","NO OK")</f>
        <v>OK</v>
      </c>
      <c r="AZ411" s="159">
        <v>520000</v>
      </c>
      <c r="BA411" s="159">
        <f t="shared" ref="BA411:BA422" si="1232">ROUND($D411*AZ411,0)</f>
        <v>2600000</v>
      </c>
      <c r="BB411" s="160" t="str">
        <f t="shared" ref="BB411:BB422" si="1233">+IF(AZ411&lt;=$E411,"OK","NO OK")</f>
        <v>OK</v>
      </c>
    </row>
    <row r="412" spans="1:54" x14ac:dyDescent="0.2">
      <c r="A412" s="155">
        <v>38.020000000000003</v>
      </c>
      <c r="B412" s="162" t="s">
        <v>553</v>
      </c>
      <c r="C412" s="157" t="s">
        <v>185</v>
      </c>
      <c r="D412" s="166">
        <v>1</v>
      </c>
      <c r="E412" s="159">
        <v>1050256</v>
      </c>
      <c r="F412" s="159">
        <f t="shared" si="1201"/>
        <v>1050256</v>
      </c>
      <c r="G412" s="159">
        <v>1041854</v>
      </c>
      <c r="H412" s="159">
        <f t="shared" si="1202"/>
        <v>1041854</v>
      </c>
      <c r="I412" s="160" t="str">
        <f t="shared" si="1203"/>
        <v>OK</v>
      </c>
      <c r="J412" s="159">
        <v>1032669</v>
      </c>
      <c r="K412" s="159">
        <f t="shared" si="1204"/>
        <v>1032669</v>
      </c>
      <c r="L412" s="160" t="str">
        <f t="shared" si="1205"/>
        <v>OK</v>
      </c>
      <c r="M412" s="159">
        <v>1050256</v>
      </c>
      <c r="N412" s="159">
        <f t="shared" si="1206"/>
        <v>1050256</v>
      </c>
      <c r="O412" s="160" t="str">
        <f t="shared" si="1207"/>
        <v>OK</v>
      </c>
      <c r="P412" s="159">
        <v>1036340</v>
      </c>
      <c r="Q412" s="159">
        <f t="shared" si="1208"/>
        <v>1036340</v>
      </c>
      <c r="R412" s="160" t="str">
        <f t="shared" si="1209"/>
        <v>OK</v>
      </c>
      <c r="S412" s="159">
        <v>1038388</v>
      </c>
      <c r="T412" s="159">
        <f t="shared" si="1210"/>
        <v>1038388</v>
      </c>
      <c r="U412" s="160" t="str">
        <f t="shared" si="1211"/>
        <v>OK</v>
      </c>
      <c r="V412" s="159">
        <v>1041434</v>
      </c>
      <c r="W412" s="159">
        <f t="shared" si="1212"/>
        <v>1041434</v>
      </c>
      <c r="X412" s="160" t="str">
        <f t="shared" si="1213"/>
        <v>OK</v>
      </c>
      <c r="Y412" s="159">
        <v>1050256</v>
      </c>
      <c r="Z412" s="159">
        <f t="shared" si="1214"/>
        <v>1050256</v>
      </c>
      <c r="AA412" s="160" t="str">
        <f t="shared" si="1215"/>
        <v>OK</v>
      </c>
      <c r="AB412" s="159">
        <v>1039662</v>
      </c>
      <c r="AC412" s="159">
        <f t="shared" si="1216"/>
        <v>1039662</v>
      </c>
      <c r="AD412" s="160" t="str">
        <f t="shared" si="1217"/>
        <v>OK</v>
      </c>
      <c r="AE412" s="159">
        <v>1013497</v>
      </c>
      <c r="AF412" s="159">
        <f t="shared" si="1218"/>
        <v>1013497</v>
      </c>
      <c r="AG412" s="160" t="str">
        <f t="shared" si="1219"/>
        <v>OK</v>
      </c>
      <c r="AH412" s="159">
        <v>1038598</v>
      </c>
      <c r="AI412" s="159">
        <f t="shared" si="1220"/>
        <v>1038598</v>
      </c>
      <c r="AJ412" s="160" t="str">
        <f t="shared" si="1221"/>
        <v>OK</v>
      </c>
      <c r="AK412" s="159">
        <v>1040804</v>
      </c>
      <c r="AL412" s="159">
        <f t="shared" si="1222"/>
        <v>1040804</v>
      </c>
      <c r="AM412" s="160" t="str">
        <f t="shared" si="1223"/>
        <v>OK</v>
      </c>
      <c r="AN412" s="159">
        <v>1036386</v>
      </c>
      <c r="AO412" s="159">
        <f t="shared" si="1224"/>
        <v>1036386</v>
      </c>
      <c r="AP412" s="160" t="str">
        <f t="shared" si="1225"/>
        <v>OK</v>
      </c>
      <c r="AQ412" s="159">
        <v>1042575</v>
      </c>
      <c r="AR412" s="159">
        <f t="shared" si="1226"/>
        <v>1042575</v>
      </c>
      <c r="AS412" s="160" t="str">
        <f t="shared" si="1227"/>
        <v>OK</v>
      </c>
      <c r="AT412" s="159">
        <v>1042169</v>
      </c>
      <c r="AU412" s="159">
        <f t="shared" si="1228"/>
        <v>1042169</v>
      </c>
      <c r="AV412" s="160" t="str">
        <f t="shared" si="1229"/>
        <v>OK</v>
      </c>
      <c r="AW412" s="159">
        <v>1030000</v>
      </c>
      <c r="AX412" s="159">
        <f t="shared" si="1230"/>
        <v>1030000</v>
      </c>
      <c r="AY412" s="160" t="str">
        <f t="shared" si="1231"/>
        <v>OK</v>
      </c>
      <c r="AZ412" s="159">
        <v>1050256</v>
      </c>
      <c r="BA412" s="159">
        <f t="shared" si="1232"/>
        <v>1050256</v>
      </c>
      <c r="BB412" s="160" t="str">
        <f t="shared" si="1233"/>
        <v>OK</v>
      </c>
    </row>
    <row r="413" spans="1:54" x14ac:dyDescent="0.2">
      <c r="A413" s="155">
        <v>38.03</v>
      </c>
      <c r="B413" s="162" t="s">
        <v>554</v>
      </c>
      <c r="C413" s="157" t="s">
        <v>185</v>
      </c>
      <c r="D413" s="166">
        <v>2</v>
      </c>
      <c r="E413" s="159">
        <v>960402</v>
      </c>
      <c r="F413" s="159">
        <f t="shared" si="1201"/>
        <v>1920804</v>
      </c>
      <c r="G413" s="159">
        <v>952719</v>
      </c>
      <c r="H413" s="159">
        <f t="shared" si="1202"/>
        <v>1905438</v>
      </c>
      <c r="I413" s="160" t="str">
        <f t="shared" si="1203"/>
        <v>OK</v>
      </c>
      <c r="J413" s="159">
        <v>944319</v>
      </c>
      <c r="K413" s="159">
        <f t="shared" si="1204"/>
        <v>1888638</v>
      </c>
      <c r="L413" s="160" t="str">
        <f t="shared" si="1205"/>
        <v>OK</v>
      </c>
      <c r="M413" s="159">
        <v>960402</v>
      </c>
      <c r="N413" s="159">
        <f t="shared" si="1206"/>
        <v>1920804</v>
      </c>
      <c r="O413" s="160" t="str">
        <f t="shared" si="1207"/>
        <v>OK</v>
      </c>
      <c r="P413" s="159">
        <v>947677</v>
      </c>
      <c r="Q413" s="159">
        <f t="shared" si="1208"/>
        <v>1895354</v>
      </c>
      <c r="R413" s="160" t="str">
        <f t="shared" si="1209"/>
        <v>OK</v>
      </c>
      <c r="S413" s="159">
        <v>949549</v>
      </c>
      <c r="T413" s="159">
        <f t="shared" si="1210"/>
        <v>1899098</v>
      </c>
      <c r="U413" s="160" t="str">
        <f t="shared" si="1211"/>
        <v>OK</v>
      </c>
      <c r="V413" s="159">
        <v>952335</v>
      </c>
      <c r="W413" s="159">
        <f t="shared" si="1212"/>
        <v>1904670</v>
      </c>
      <c r="X413" s="160" t="str">
        <f t="shared" si="1213"/>
        <v>OK</v>
      </c>
      <c r="Y413" s="159">
        <v>960402</v>
      </c>
      <c r="Z413" s="159">
        <f t="shared" si="1214"/>
        <v>1920804</v>
      </c>
      <c r="AA413" s="160" t="str">
        <f t="shared" si="1215"/>
        <v>OK</v>
      </c>
      <c r="AB413" s="159">
        <v>950714</v>
      </c>
      <c r="AC413" s="159">
        <f t="shared" si="1216"/>
        <v>1901428</v>
      </c>
      <c r="AD413" s="160" t="str">
        <f t="shared" si="1217"/>
        <v>OK</v>
      </c>
      <c r="AE413" s="159">
        <v>926788</v>
      </c>
      <c r="AF413" s="159">
        <f t="shared" si="1218"/>
        <v>1853576</v>
      </c>
      <c r="AG413" s="160" t="str">
        <f t="shared" si="1219"/>
        <v>OK</v>
      </c>
      <c r="AH413" s="159">
        <v>949742</v>
      </c>
      <c r="AI413" s="159">
        <f t="shared" si="1220"/>
        <v>1899484</v>
      </c>
      <c r="AJ413" s="160" t="str">
        <f t="shared" si="1221"/>
        <v>OK</v>
      </c>
      <c r="AK413" s="159">
        <v>951758</v>
      </c>
      <c r="AL413" s="159">
        <f t="shared" si="1222"/>
        <v>1903516</v>
      </c>
      <c r="AM413" s="160" t="str">
        <f t="shared" si="1223"/>
        <v>OK</v>
      </c>
      <c r="AN413" s="159">
        <v>947719</v>
      </c>
      <c r="AO413" s="159">
        <f t="shared" si="1224"/>
        <v>1895438</v>
      </c>
      <c r="AP413" s="160" t="str">
        <f t="shared" si="1225"/>
        <v>OK</v>
      </c>
      <c r="AQ413" s="159">
        <v>953379</v>
      </c>
      <c r="AR413" s="159">
        <f t="shared" si="1226"/>
        <v>1906758</v>
      </c>
      <c r="AS413" s="160" t="str">
        <f t="shared" si="1227"/>
        <v>OK</v>
      </c>
      <c r="AT413" s="159">
        <v>953007</v>
      </c>
      <c r="AU413" s="159">
        <f t="shared" si="1228"/>
        <v>1906014</v>
      </c>
      <c r="AV413" s="160" t="str">
        <f t="shared" si="1229"/>
        <v>OK</v>
      </c>
      <c r="AW413" s="159">
        <v>942000</v>
      </c>
      <c r="AX413" s="159">
        <f t="shared" si="1230"/>
        <v>1884000</v>
      </c>
      <c r="AY413" s="160" t="str">
        <f t="shared" si="1231"/>
        <v>OK</v>
      </c>
      <c r="AZ413" s="159">
        <v>960402</v>
      </c>
      <c r="BA413" s="159">
        <f t="shared" si="1232"/>
        <v>1920804</v>
      </c>
      <c r="BB413" s="160" t="str">
        <f t="shared" si="1233"/>
        <v>OK</v>
      </c>
    </row>
    <row r="414" spans="1:54" x14ac:dyDescent="0.2">
      <c r="A414" s="155">
        <v>38.04</v>
      </c>
      <c r="B414" s="162" t="s">
        <v>555</v>
      </c>
      <c r="C414" s="157" t="s">
        <v>185</v>
      </c>
      <c r="D414" s="166">
        <v>4</v>
      </c>
      <c r="E414" s="159">
        <v>1208384</v>
      </c>
      <c r="F414" s="159">
        <f t="shared" si="1201"/>
        <v>4833536</v>
      </c>
      <c r="G414" s="159">
        <v>1198717</v>
      </c>
      <c r="H414" s="159">
        <f t="shared" si="1202"/>
        <v>4794868</v>
      </c>
      <c r="I414" s="160" t="str">
        <f t="shared" si="1203"/>
        <v>OK</v>
      </c>
      <c r="J414" s="159">
        <v>1188149</v>
      </c>
      <c r="K414" s="159">
        <f t="shared" si="1204"/>
        <v>4752596</v>
      </c>
      <c r="L414" s="160" t="str">
        <f t="shared" si="1205"/>
        <v>OK</v>
      </c>
      <c r="M414" s="159">
        <v>1208384</v>
      </c>
      <c r="N414" s="159">
        <f t="shared" si="1206"/>
        <v>4833536</v>
      </c>
      <c r="O414" s="160" t="str">
        <f t="shared" si="1207"/>
        <v>OK</v>
      </c>
      <c r="P414" s="159">
        <v>1192373</v>
      </c>
      <c r="Q414" s="159">
        <f t="shared" si="1208"/>
        <v>4769492</v>
      </c>
      <c r="R414" s="160" t="str">
        <f t="shared" si="1209"/>
        <v>OK</v>
      </c>
      <c r="S414" s="159">
        <v>1194729</v>
      </c>
      <c r="T414" s="159">
        <f t="shared" si="1210"/>
        <v>4778916</v>
      </c>
      <c r="U414" s="160" t="str">
        <f t="shared" si="1211"/>
        <v>OK</v>
      </c>
      <c r="V414" s="159">
        <v>1198234</v>
      </c>
      <c r="W414" s="159">
        <f t="shared" si="1212"/>
        <v>4792936</v>
      </c>
      <c r="X414" s="160" t="str">
        <f t="shared" si="1213"/>
        <v>OK</v>
      </c>
      <c r="Y414" s="159">
        <v>1208384</v>
      </c>
      <c r="Z414" s="159">
        <f t="shared" si="1214"/>
        <v>4833536</v>
      </c>
      <c r="AA414" s="160" t="str">
        <f t="shared" si="1215"/>
        <v>OK</v>
      </c>
      <c r="AB414" s="159">
        <v>1196195</v>
      </c>
      <c r="AC414" s="159">
        <f t="shared" si="1216"/>
        <v>4784780</v>
      </c>
      <c r="AD414" s="160" t="str">
        <f t="shared" si="1217"/>
        <v>OK</v>
      </c>
      <c r="AE414" s="159">
        <v>1166091</v>
      </c>
      <c r="AF414" s="159">
        <f t="shared" si="1218"/>
        <v>4664364</v>
      </c>
      <c r="AG414" s="160" t="str">
        <f t="shared" si="1219"/>
        <v>OK</v>
      </c>
      <c r="AH414" s="159">
        <v>1194971</v>
      </c>
      <c r="AI414" s="159">
        <f t="shared" si="1220"/>
        <v>4779884</v>
      </c>
      <c r="AJ414" s="160" t="str">
        <f t="shared" si="1221"/>
        <v>OK</v>
      </c>
      <c r="AK414" s="159">
        <v>1197509</v>
      </c>
      <c r="AL414" s="159">
        <f t="shared" si="1222"/>
        <v>4790036</v>
      </c>
      <c r="AM414" s="160" t="str">
        <f t="shared" si="1223"/>
        <v>OK</v>
      </c>
      <c r="AN414" s="159">
        <v>1192426</v>
      </c>
      <c r="AO414" s="159">
        <f t="shared" si="1224"/>
        <v>4769704</v>
      </c>
      <c r="AP414" s="160" t="str">
        <f t="shared" si="1225"/>
        <v>OK</v>
      </c>
      <c r="AQ414" s="159">
        <v>1199547</v>
      </c>
      <c r="AR414" s="159">
        <f t="shared" si="1226"/>
        <v>4798188</v>
      </c>
      <c r="AS414" s="160" t="str">
        <f t="shared" si="1227"/>
        <v>OK</v>
      </c>
      <c r="AT414" s="159">
        <v>1199079</v>
      </c>
      <c r="AU414" s="159">
        <f t="shared" si="1228"/>
        <v>4796316</v>
      </c>
      <c r="AV414" s="160" t="str">
        <f t="shared" si="1229"/>
        <v>OK</v>
      </c>
      <c r="AW414" s="159">
        <v>1184250</v>
      </c>
      <c r="AX414" s="159">
        <f t="shared" si="1230"/>
        <v>4737000</v>
      </c>
      <c r="AY414" s="160" t="str">
        <f t="shared" si="1231"/>
        <v>OK</v>
      </c>
      <c r="AZ414" s="159">
        <v>1208384</v>
      </c>
      <c r="BA414" s="159">
        <f t="shared" si="1232"/>
        <v>4833536</v>
      </c>
      <c r="BB414" s="160" t="str">
        <f t="shared" si="1233"/>
        <v>OK</v>
      </c>
    </row>
    <row r="415" spans="1:54" x14ac:dyDescent="0.2">
      <c r="A415" s="155">
        <v>38.049999999999997</v>
      </c>
      <c r="B415" s="162" t="s">
        <v>556</v>
      </c>
      <c r="C415" s="157" t="s">
        <v>185</v>
      </c>
      <c r="D415" s="166">
        <v>1</v>
      </c>
      <c r="E415" s="159">
        <v>385500</v>
      </c>
      <c r="F415" s="159">
        <f t="shared" si="1201"/>
        <v>385500</v>
      </c>
      <c r="G415" s="159">
        <v>382416</v>
      </c>
      <c r="H415" s="159">
        <f t="shared" si="1202"/>
        <v>382416</v>
      </c>
      <c r="I415" s="160" t="str">
        <f t="shared" si="1203"/>
        <v>OK</v>
      </c>
      <c r="J415" s="159">
        <v>379044</v>
      </c>
      <c r="K415" s="159">
        <f t="shared" si="1204"/>
        <v>379044</v>
      </c>
      <c r="L415" s="160" t="str">
        <f t="shared" si="1205"/>
        <v>OK</v>
      </c>
      <c r="M415" s="159">
        <v>385500</v>
      </c>
      <c r="N415" s="159">
        <f t="shared" si="1206"/>
        <v>385500</v>
      </c>
      <c r="O415" s="160" t="str">
        <f t="shared" si="1207"/>
        <v>OK</v>
      </c>
      <c r="P415" s="159">
        <v>380392</v>
      </c>
      <c r="Q415" s="159">
        <f t="shared" si="1208"/>
        <v>380392</v>
      </c>
      <c r="R415" s="160" t="str">
        <f t="shared" si="1209"/>
        <v>OK</v>
      </c>
      <c r="S415" s="159">
        <v>381144</v>
      </c>
      <c r="T415" s="159">
        <f t="shared" si="1210"/>
        <v>381144</v>
      </c>
      <c r="U415" s="160" t="str">
        <f t="shared" si="1211"/>
        <v>OK</v>
      </c>
      <c r="V415" s="159">
        <v>382262</v>
      </c>
      <c r="W415" s="159">
        <f t="shared" si="1212"/>
        <v>382262</v>
      </c>
      <c r="X415" s="160" t="str">
        <f t="shared" si="1213"/>
        <v>OK</v>
      </c>
      <c r="Y415" s="159">
        <v>385500</v>
      </c>
      <c r="Z415" s="159">
        <f t="shared" si="1214"/>
        <v>385500</v>
      </c>
      <c r="AA415" s="160" t="str">
        <f t="shared" si="1215"/>
        <v>OK</v>
      </c>
      <c r="AB415" s="159">
        <v>381611</v>
      </c>
      <c r="AC415" s="159">
        <f t="shared" si="1216"/>
        <v>381611</v>
      </c>
      <c r="AD415" s="160" t="str">
        <f t="shared" si="1217"/>
        <v>OK</v>
      </c>
      <c r="AE415" s="159">
        <v>372008</v>
      </c>
      <c r="AF415" s="159">
        <f t="shared" si="1218"/>
        <v>372008</v>
      </c>
      <c r="AG415" s="160" t="str">
        <f t="shared" si="1219"/>
        <v>OK</v>
      </c>
      <c r="AH415" s="159">
        <v>381221</v>
      </c>
      <c r="AI415" s="159">
        <f t="shared" si="1220"/>
        <v>381221</v>
      </c>
      <c r="AJ415" s="160" t="str">
        <f t="shared" si="1221"/>
        <v>OK</v>
      </c>
      <c r="AK415" s="159">
        <v>382031</v>
      </c>
      <c r="AL415" s="159">
        <f t="shared" si="1222"/>
        <v>382031</v>
      </c>
      <c r="AM415" s="160" t="str">
        <f t="shared" si="1223"/>
        <v>OK</v>
      </c>
      <c r="AN415" s="159">
        <v>380409</v>
      </c>
      <c r="AO415" s="159">
        <f t="shared" si="1224"/>
        <v>380409</v>
      </c>
      <c r="AP415" s="160" t="str">
        <f t="shared" si="1225"/>
        <v>OK</v>
      </c>
      <c r="AQ415" s="159">
        <v>382681</v>
      </c>
      <c r="AR415" s="159">
        <f t="shared" si="1226"/>
        <v>382681</v>
      </c>
      <c r="AS415" s="160" t="str">
        <f t="shared" si="1227"/>
        <v>OK</v>
      </c>
      <c r="AT415" s="159">
        <v>382532</v>
      </c>
      <c r="AU415" s="159">
        <f t="shared" si="1228"/>
        <v>382532</v>
      </c>
      <c r="AV415" s="160" t="str">
        <f t="shared" si="1229"/>
        <v>OK</v>
      </c>
      <c r="AW415" s="159">
        <v>377800</v>
      </c>
      <c r="AX415" s="159">
        <f t="shared" si="1230"/>
        <v>377800</v>
      </c>
      <c r="AY415" s="160" t="str">
        <f t="shared" si="1231"/>
        <v>OK</v>
      </c>
      <c r="AZ415" s="159">
        <v>385500</v>
      </c>
      <c r="BA415" s="159">
        <f t="shared" si="1232"/>
        <v>385500</v>
      </c>
      <c r="BB415" s="160" t="str">
        <f t="shared" si="1233"/>
        <v>OK</v>
      </c>
    </row>
    <row r="416" spans="1:54" x14ac:dyDescent="0.2">
      <c r="A416" s="155">
        <v>38.06</v>
      </c>
      <c r="B416" s="162" t="s">
        <v>557</v>
      </c>
      <c r="C416" s="157" t="s">
        <v>185</v>
      </c>
      <c r="D416" s="166">
        <v>10</v>
      </c>
      <c r="E416" s="159">
        <v>1278000</v>
      </c>
      <c r="F416" s="159">
        <f t="shared" si="1201"/>
        <v>12780000</v>
      </c>
      <c r="G416" s="159">
        <v>1267776</v>
      </c>
      <c r="H416" s="159">
        <f t="shared" si="1202"/>
        <v>12677760</v>
      </c>
      <c r="I416" s="160" t="str">
        <f t="shared" si="1203"/>
        <v>OK</v>
      </c>
      <c r="J416" s="159">
        <v>1256599</v>
      </c>
      <c r="K416" s="159">
        <f t="shared" si="1204"/>
        <v>12565990</v>
      </c>
      <c r="L416" s="160" t="str">
        <f t="shared" si="1205"/>
        <v>OK</v>
      </c>
      <c r="M416" s="159">
        <v>1278000</v>
      </c>
      <c r="N416" s="159">
        <f t="shared" si="1206"/>
        <v>12780000</v>
      </c>
      <c r="O416" s="160" t="str">
        <f t="shared" si="1207"/>
        <v>OK</v>
      </c>
      <c r="P416" s="159">
        <v>1261067</v>
      </c>
      <c r="Q416" s="159">
        <f t="shared" si="1208"/>
        <v>12610670</v>
      </c>
      <c r="R416" s="160" t="str">
        <f t="shared" si="1209"/>
        <v>OK</v>
      </c>
      <c r="S416" s="159">
        <v>1263559</v>
      </c>
      <c r="T416" s="159">
        <f t="shared" si="1210"/>
        <v>12635590</v>
      </c>
      <c r="U416" s="160" t="str">
        <f t="shared" si="1211"/>
        <v>OK</v>
      </c>
      <c r="V416" s="159">
        <v>1267265</v>
      </c>
      <c r="W416" s="159">
        <f t="shared" si="1212"/>
        <v>12672650</v>
      </c>
      <c r="X416" s="160" t="str">
        <f t="shared" si="1213"/>
        <v>OK</v>
      </c>
      <c r="Y416" s="159">
        <v>1278000</v>
      </c>
      <c r="Z416" s="159">
        <f t="shared" si="1214"/>
        <v>12780000</v>
      </c>
      <c r="AA416" s="160" t="str">
        <f t="shared" si="1215"/>
        <v>OK</v>
      </c>
      <c r="AB416" s="159">
        <v>1265109</v>
      </c>
      <c r="AC416" s="159">
        <f t="shared" si="1216"/>
        <v>12651090</v>
      </c>
      <c r="AD416" s="160" t="str">
        <f t="shared" si="1217"/>
        <v>OK</v>
      </c>
      <c r="AE416" s="159">
        <v>1233270</v>
      </c>
      <c r="AF416" s="159">
        <f t="shared" si="1218"/>
        <v>12332700</v>
      </c>
      <c r="AG416" s="160" t="str">
        <f t="shared" si="1219"/>
        <v>OK</v>
      </c>
      <c r="AH416" s="159">
        <v>1263814</v>
      </c>
      <c r="AI416" s="159">
        <f t="shared" si="1220"/>
        <v>12638140</v>
      </c>
      <c r="AJ416" s="160" t="str">
        <f t="shared" si="1221"/>
        <v>OK</v>
      </c>
      <c r="AK416" s="159">
        <v>1266498</v>
      </c>
      <c r="AL416" s="159">
        <f t="shared" si="1222"/>
        <v>12664980</v>
      </c>
      <c r="AM416" s="160" t="str">
        <f t="shared" si="1223"/>
        <v>OK</v>
      </c>
      <c r="AN416" s="159">
        <v>1261123</v>
      </c>
      <c r="AO416" s="159">
        <f t="shared" si="1224"/>
        <v>12611230</v>
      </c>
      <c r="AP416" s="160" t="str">
        <f t="shared" si="1225"/>
        <v>OK</v>
      </c>
      <c r="AQ416" s="159">
        <v>1268654</v>
      </c>
      <c r="AR416" s="159">
        <f t="shared" si="1226"/>
        <v>12686540</v>
      </c>
      <c r="AS416" s="160" t="str">
        <f t="shared" si="1227"/>
        <v>OK</v>
      </c>
      <c r="AT416" s="159">
        <v>1268159</v>
      </c>
      <c r="AU416" s="159">
        <f t="shared" si="1228"/>
        <v>12681590</v>
      </c>
      <c r="AV416" s="160" t="str">
        <f t="shared" si="1229"/>
        <v>OK</v>
      </c>
      <c r="AW416" s="159">
        <v>1252450</v>
      </c>
      <c r="AX416" s="159">
        <f t="shared" si="1230"/>
        <v>12524500</v>
      </c>
      <c r="AY416" s="160" t="str">
        <f t="shared" si="1231"/>
        <v>OK</v>
      </c>
      <c r="AZ416" s="159">
        <v>1278000</v>
      </c>
      <c r="BA416" s="159">
        <f t="shared" si="1232"/>
        <v>12780000</v>
      </c>
      <c r="BB416" s="160" t="str">
        <f t="shared" si="1233"/>
        <v>OK</v>
      </c>
    </row>
    <row r="417" spans="1:60" x14ac:dyDescent="0.2">
      <c r="A417" s="155">
        <v>38.07</v>
      </c>
      <c r="B417" s="162" t="s">
        <v>558</v>
      </c>
      <c r="C417" s="157" t="s">
        <v>170</v>
      </c>
      <c r="D417" s="166">
        <v>586</v>
      </c>
      <c r="E417" s="159">
        <v>11100</v>
      </c>
      <c r="F417" s="159">
        <f t="shared" si="1201"/>
        <v>6504600</v>
      </c>
      <c r="G417" s="159">
        <v>11011</v>
      </c>
      <c r="H417" s="159">
        <f t="shared" si="1202"/>
        <v>6452446</v>
      </c>
      <c r="I417" s="160" t="str">
        <f t="shared" si="1203"/>
        <v>OK</v>
      </c>
      <c r="J417" s="159">
        <v>10914</v>
      </c>
      <c r="K417" s="159">
        <f t="shared" si="1204"/>
        <v>6395604</v>
      </c>
      <c r="L417" s="160" t="str">
        <f t="shared" si="1205"/>
        <v>OK</v>
      </c>
      <c r="M417" s="159">
        <v>11100</v>
      </c>
      <c r="N417" s="159">
        <f t="shared" si="1206"/>
        <v>6504600</v>
      </c>
      <c r="O417" s="160" t="str">
        <f t="shared" si="1207"/>
        <v>OK</v>
      </c>
      <c r="P417" s="159">
        <v>10953</v>
      </c>
      <c r="Q417" s="159">
        <f t="shared" si="1208"/>
        <v>6418458</v>
      </c>
      <c r="R417" s="160" t="str">
        <f t="shared" si="1209"/>
        <v>OK</v>
      </c>
      <c r="S417" s="159">
        <v>10975</v>
      </c>
      <c r="T417" s="159">
        <f t="shared" si="1210"/>
        <v>6431350</v>
      </c>
      <c r="U417" s="160" t="str">
        <f t="shared" si="1211"/>
        <v>OK</v>
      </c>
      <c r="V417" s="159">
        <v>11007</v>
      </c>
      <c r="W417" s="159">
        <f t="shared" si="1212"/>
        <v>6450102</v>
      </c>
      <c r="X417" s="160" t="str">
        <f t="shared" si="1213"/>
        <v>OK</v>
      </c>
      <c r="Y417" s="159">
        <v>11100</v>
      </c>
      <c r="Z417" s="159">
        <f t="shared" si="1214"/>
        <v>6504600</v>
      </c>
      <c r="AA417" s="160" t="str">
        <f t="shared" si="1215"/>
        <v>OK</v>
      </c>
      <c r="AB417" s="159">
        <v>10988</v>
      </c>
      <c r="AC417" s="159">
        <f t="shared" si="1216"/>
        <v>6438968</v>
      </c>
      <c r="AD417" s="160" t="str">
        <f t="shared" si="1217"/>
        <v>OK</v>
      </c>
      <c r="AE417" s="159">
        <v>10712</v>
      </c>
      <c r="AF417" s="159">
        <f t="shared" si="1218"/>
        <v>6277232</v>
      </c>
      <c r="AG417" s="160" t="str">
        <f t="shared" si="1219"/>
        <v>OK</v>
      </c>
      <c r="AH417" s="159">
        <v>10977</v>
      </c>
      <c r="AI417" s="159">
        <f t="shared" si="1220"/>
        <v>6432522</v>
      </c>
      <c r="AJ417" s="160" t="str">
        <f t="shared" si="1221"/>
        <v>OK</v>
      </c>
      <c r="AK417" s="159">
        <v>11000</v>
      </c>
      <c r="AL417" s="159">
        <f t="shared" si="1222"/>
        <v>6446000</v>
      </c>
      <c r="AM417" s="160" t="str">
        <f t="shared" si="1223"/>
        <v>OK</v>
      </c>
      <c r="AN417" s="159">
        <v>10953</v>
      </c>
      <c r="AO417" s="159">
        <f t="shared" si="1224"/>
        <v>6418458</v>
      </c>
      <c r="AP417" s="160" t="str">
        <f t="shared" si="1225"/>
        <v>OK</v>
      </c>
      <c r="AQ417" s="159">
        <v>11019</v>
      </c>
      <c r="AR417" s="159">
        <f t="shared" si="1226"/>
        <v>6457134</v>
      </c>
      <c r="AS417" s="160" t="str">
        <f t="shared" si="1227"/>
        <v>OK</v>
      </c>
      <c r="AT417" s="159">
        <v>11015</v>
      </c>
      <c r="AU417" s="159">
        <f t="shared" si="1228"/>
        <v>6454790</v>
      </c>
      <c r="AV417" s="160" t="str">
        <f t="shared" si="1229"/>
        <v>OK</v>
      </c>
      <c r="AW417" s="159">
        <v>10900</v>
      </c>
      <c r="AX417" s="159">
        <f t="shared" si="1230"/>
        <v>6387400</v>
      </c>
      <c r="AY417" s="160" t="str">
        <f t="shared" si="1231"/>
        <v>OK</v>
      </c>
      <c r="AZ417" s="159">
        <v>11100</v>
      </c>
      <c r="BA417" s="159">
        <f t="shared" si="1232"/>
        <v>6504600</v>
      </c>
      <c r="BB417" s="160" t="str">
        <f t="shared" si="1233"/>
        <v>OK</v>
      </c>
    </row>
    <row r="418" spans="1:60" x14ac:dyDescent="0.2">
      <c r="A418" s="155">
        <v>38.08</v>
      </c>
      <c r="B418" s="162" t="s">
        <v>559</v>
      </c>
      <c r="C418" s="157" t="s">
        <v>170</v>
      </c>
      <c r="D418" s="166">
        <v>137</v>
      </c>
      <c r="E418" s="159">
        <v>37000</v>
      </c>
      <c r="F418" s="159">
        <f t="shared" si="1201"/>
        <v>5069000</v>
      </c>
      <c r="G418" s="159">
        <v>36704</v>
      </c>
      <c r="H418" s="159">
        <f t="shared" si="1202"/>
        <v>5028448</v>
      </c>
      <c r="I418" s="160" t="str">
        <f t="shared" si="1203"/>
        <v>OK</v>
      </c>
      <c r="J418" s="159">
        <v>36380</v>
      </c>
      <c r="K418" s="159">
        <f t="shared" si="1204"/>
        <v>4984060</v>
      </c>
      <c r="L418" s="160" t="str">
        <f t="shared" si="1205"/>
        <v>OK</v>
      </c>
      <c r="M418" s="159">
        <v>37000</v>
      </c>
      <c r="N418" s="159">
        <f t="shared" si="1206"/>
        <v>5069000</v>
      </c>
      <c r="O418" s="160" t="str">
        <f t="shared" si="1207"/>
        <v>OK</v>
      </c>
      <c r="P418" s="159">
        <v>36510</v>
      </c>
      <c r="Q418" s="159">
        <f t="shared" si="1208"/>
        <v>5001870</v>
      </c>
      <c r="R418" s="160" t="str">
        <f t="shared" si="1209"/>
        <v>OK</v>
      </c>
      <c r="S418" s="159">
        <v>36582</v>
      </c>
      <c r="T418" s="159">
        <f t="shared" si="1210"/>
        <v>5011734</v>
      </c>
      <c r="U418" s="160" t="str">
        <f t="shared" si="1211"/>
        <v>OK</v>
      </c>
      <c r="V418" s="159">
        <v>36689</v>
      </c>
      <c r="W418" s="159">
        <f t="shared" si="1212"/>
        <v>5026393</v>
      </c>
      <c r="X418" s="160" t="str">
        <f t="shared" si="1213"/>
        <v>OK</v>
      </c>
      <c r="Y418" s="159">
        <v>37000</v>
      </c>
      <c r="Z418" s="159">
        <f t="shared" si="1214"/>
        <v>5069000</v>
      </c>
      <c r="AA418" s="160" t="str">
        <f t="shared" si="1215"/>
        <v>OK</v>
      </c>
      <c r="AB418" s="159">
        <v>36627</v>
      </c>
      <c r="AC418" s="159">
        <f t="shared" si="1216"/>
        <v>5017899</v>
      </c>
      <c r="AD418" s="160" t="str">
        <f t="shared" si="1217"/>
        <v>OK</v>
      </c>
      <c r="AE418" s="159">
        <v>35705</v>
      </c>
      <c r="AF418" s="159">
        <f t="shared" si="1218"/>
        <v>4891585</v>
      </c>
      <c r="AG418" s="160" t="str">
        <f t="shared" si="1219"/>
        <v>OK</v>
      </c>
      <c r="AH418" s="159">
        <v>36589</v>
      </c>
      <c r="AI418" s="159">
        <f t="shared" si="1220"/>
        <v>5012693</v>
      </c>
      <c r="AJ418" s="160" t="str">
        <f t="shared" si="1221"/>
        <v>OK</v>
      </c>
      <c r="AK418" s="159">
        <v>36667</v>
      </c>
      <c r="AL418" s="159">
        <f t="shared" si="1222"/>
        <v>5023379</v>
      </c>
      <c r="AM418" s="160" t="str">
        <f t="shared" si="1223"/>
        <v>OK</v>
      </c>
      <c r="AN418" s="159">
        <v>36511</v>
      </c>
      <c r="AO418" s="159">
        <f t="shared" si="1224"/>
        <v>5002007</v>
      </c>
      <c r="AP418" s="160" t="str">
        <f t="shared" si="1225"/>
        <v>OK</v>
      </c>
      <c r="AQ418" s="159">
        <v>36729</v>
      </c>
      <c r="AR418" s="159">
        <f t="shared" si="1226"/>
        <v>5031873</v>
      </c>
      <c r="AS418" s="160" t="str">
        <f t="shared" si="1227"/>
        <v>OK</v>
      </c>
      <c r="AT418" s="159">
        <v>36715</v>
      </c>
      <c r="AU418" s="159">
        <f t="shared" si="1228"/>
        <v>5029955</v>
      </c>
      <c r="AV418" s="160" t="str">
        <f t="shared" si="1229"/>
        <v>OK</v>
      </c>
      <c r="AW418" s="159">
        <v>36300</v>
      </c>
      <c r="AX418" s="159">
        <f t="shared" si="1230"/>
        <v>4973100</v>
      </c>
      <c r="AY418" s="160" t="str">
        <f t="shared" si="1231"/>
        <v>OK</v>
      </c>
      <c r="AZ418" s="159">
        <v>37000</v>
      </c>
      <c r="BA418" s="159">
        <f t="shared" si="1232"/>
        <v>5069000</v>
      </c>
      <c r="BB418" s="160" t="str">
        <f t="shared" si="1233"/>
        <v>OK</v>
      </c>
    </row>
    <row r="419" spans="1:60" x14ac:dyDescent="0.2">
      <c r="A419" s="155">
        <v>38.090000000000003</v>
      </c>
      <c r="B419" s="162" t="s">
        <v>560</v>
      </c>
      <c r="C419" s="157" t="s">
        <v>185</v>
      </c>
      <c r="D419" s="166">
        <v>8</v>
      </c>
      <c r="E419" s="159">
        <v>406500</v>
      </c>
      <c r="F419" s="159">
        <f t="shared" si="1201"/>
        <v>3252000</v>
      </c>
      <c r="G419" s="159">
        <v>403248</v>
      </c>
      <c r="H419" s="159">
        <f t="shared" si="1202"/>
        <v>3225984</v>
      </c>
      <c r="I419" s="160" t="str">
        <f t="shared" si="1203"/>
        <v>OK</v>
      </c>
      <c r="J419" s="159">
        <v>399693</v>
      </c>
      <c r="K419" s="159">
        <f t="shared" si="1204"/>
        <v>3197544</v>
      </c>
      <c r="L419" s="160" t="str">
        <f t="shared" si="1205"/>
        <v>OK</v>
      </c>
      <c r="M419" s="159">
        <v>406500</v>
      </c>
      <c r="N419" s="159">
        <f t="shared" si="1206"/>
        <v>3252000</v>
      </c>
      <c r="O419" s="160" t="str">
        <f t="shared" si="1207"/>
        <v>OK</v>
      </c>
      <c r="P419" s="159">
        <v>401114</v>
      </c>
      <c r="Q419" s="159">
        <f t="shared" si="1208"/>
        <v>3208912</v>
      </c>
      <c r="R419" s="160" t="str">
        <f t="shared" si="1209"/>
        <v>OK</v>
      </c>
      <c r="S419" s="159">
        <v>401907</v>
      </c>
      <c r="T419" s="159">
        <f t="shared" si="1210"/>
        <v>3215256</v>
      </c>
      <c r="U419" s="160" t="str">
        <f t="shared" si="1211"/>
        <v>OK</v>
      </c>
      <c r="V419" s="159">
        <v>403085</v>
      </c>
      <c r="W419" s="159">
        <f t="shared" si="1212"/>
        <v>3224680</v>
      </c>
      <c r="X419" s="160" t="str">
        <f t="shared" si="1213"/>
        <v>OK</v>
      </c>
      <c r="Y419" s="159">
        <v>406500</v>
      </c>
      <c r="Z419" s="159">
        <f t="shared" si="1214"/>
        <v>3252000</v>
      </c>
      <c r="AA419" s="160" t="str">
        <f t="shared" si="1215"/>
        <v>OK</v>
      </c>
      <c r="AB419" s="159">
        <v>402400</v>
      </c>
      <c r="AC419" s="159">
        <f t="shared" si="1216"/>
        <v>3219200</v>
      </c>
      <c r="AD419" s="160" t="str">
        <f t="shared" si="1217"/>
        <v>OK</v>
      </c>
      <c r="AE419" s="159">
        <v>392273</v>
      </c>
      <c r="AF419" s="159">
        <f t="shared" si="1218"/>
        <v>3138184</v>
      </c>
      <c r="AG419" s="160" t="str">
        <f t="shared" si="1219"/>
        <v>OK</v>
      </c>
      <c r="AH419" s="159">
        <v>401988</v>
      </c>
      <c r="AI419" s="159">
        <f t="shared" si="1220"/>
        <v>3215904</v>
      </c>
      <c r="AJ419" s="160" t="str">
        <f t="shared" si="1221"/>
        <v>OK</v>
      </c>
      <c r="AK419" s="159">
        <v>402842</v>
      </c>
      <c r="AL419" s="159">
        <f t="shared" si="1222"/>
        <v>3222736</v>
      </c>
      <c r="AM419" s="160" t="str">
        <f t="shared" si="1223"/>
        <v>OK</v>
      </c>
      <c r="AN419" s="159">
        <v>401132</v>
      </c>
      <c r="AO419" s="159">
        <f t="shared" si="1224"/>
        <v>3209056</v>
      </c>
      <c r="AP419" s="160" t="str">
        <f t="shared" si="1225"/>
        <v>OK</v>
      </c>
      <c r="AQ419" s="159">
        <v>403527</v>
      </c>
      <c r="AR419" s="159">
        <f t="shared" si="1226"/>
        <v>3228216</v>
      </c>
      <c r="AS419" s="160" t="str">
        <f t="shared" si="1227"/>
        <v>OK</v>
      </c>
      <c r="AT419" s="159">
        <v>403370</v>
      </c>
      <c r="AU419" s="159">
        <f t="shared" si="1228"/>
        <v>3226960</v>
      </c>
      <c r="AV419" s="160" t="str">
        <f t="shared" si="1229"/>
        <v>OK</v>
      </c>
      <c r="AW419" s="159">
        <v>398400</v>
      </c>
      <c r="AX419" s="159">
        <f t="shared" si="1230"/>
        <v>3187200</v>
      </c>
      <c r="AY419" s="160" t="str">
        <f t="shared" si="1231"/>
        <v>OK</v>
      </c>
      <c r="AZ419" s="159">
        <v>406500</v>
      </c>
      <c r="BA419" s="159">
        <f t="shared" si="1232"/>
        <v>3252000</v>
      </c>
      <c r="BB419" s="160" t="str">
        <f t="shared" si="1233"/>
        <v>OK</v>
      </c>
    </row>
    <row r="420" spans="1:60" x14ac:dyDescent="0.2">
      <c r="A420" s="175" t="s">
        <v>561</v>
      </c>
      <c r="B420" s="162" t="s">
        <v>562</v>
      </c>
      <c r="C420" s="157" t="s">
        <v>185</v>
      </c>
      <c r="D420" s="166">
        <v>1</v>
      </c>
      <c r="E420" s="159">
        <v>711500</v>
      </c>
      <c r="F420" s="159">
        <f t="shared" si="1201"/>
        <v>711500</v>
      </c>
      <c r="G420" s="159">
        <v>705808</v>
      </c>
      <c r="H420" s="159">
        <f t="shared" si="1202"/>
        <v>705808</v>
      </c>
      <c r="I420" s="160" t="str">
        <f t="shared" si="1203"/>
        <v>OK</v>
      </c>
      <c r="J420" s="159">
        <v>699585</v>
      </c>
      <c r="K420" s="159">
        <f t="shared" si="1204"/>
        <v>699585</v>
      </c>
      <c r="L420" s="160" t="str">
        <f t="shared" si="1205"/>
        <v>OK</v>
      </c>
      <c r="M420" s="159">
        <v>711500</v>
      </c>
      <c r="N420" s="159">
        <f t="shared" si="1206"/>
        <v>711500</v>
      </c>
      <c r="O420" s="160" t="str">
        <f t="shared" si="1207"/>
        <v>OK</v>
      </c>
      <c r="P420" s="159">
        <v>702073</v>
      </c>
      <c r="Q420" s="159">
        <f t="shared" si="1208"/>
        <v>702073</v>
      </c>
      <c r="R420" s="160" t="str">
        <f t="shared" si="1209"/>
        <v>OK</v>
      </c>
      <c r="S420" s="159">
        <v>703460</v>
      </c>
      <c r="T420" s="159">
        <f t="shared" si="1210"/>
        <v>703460</v>
      </c>
      <c r="U420" s="160" t="str">
        <f t="shared" si="1211"/>
        <v>OK</v>
      </c>
      <c r="V420" s="159">
        <v>705523</v>
      </c>
      <c r="W420" s="159">
        <f t="shared" si="1212"/>
        <v>705523</v>
      </c>
      <c r="X420" s="160" t="str">
        <f t="shared" si="1213"/>
        <v>OK</v>
      </c>
      <c r="Y420" s="159">
        <v>711500</v>
      </c>
      <c r="Z420" s="159">
        <f t="shared" si="1214"/>
        <v>711500</v>
      </c>
      <c r="AA420" s="160" t="str">
        <f t="shared" si="1215"/>
        <v>OK</v>
      </c>
      <c r="AB420" s="159">
        <v>704323</v>
      </c>
      <c r="AC420" s="159">
        <f t="shared" si="1216"/>
        <v>704323</v>
      </c>
      <c r="AD420" s="160" t="str">
        <f t="shared" si="1217"/>
        <v>OK</v>
      </c>
      <c r="AE420" s="159">
        <v>686598</v>
      </c>
      <c r="AF420" s="159">
        <f t="shared" si="1218"/>
        <v>686598</v>
      </c>
      <c r="AG420" s="160" t="str">
        <f t="shared" si="1219"/>
        <v>OK</v>
      </c>
      <c r="AH420" s="159">
        <v>703602</v>
      </c>
      <c r="AI420" s="159">
        <f t="shared" si="1220"/>
        <v>703602</v>
      </c>
      <c r="AJ420" s="160" t="str">
        <f t="shared" si="1221"/>
        <v>OK</v>
      </c>
      <c r="AK420" s="159">
        <v>705097</v>
      </c>
      <c r="AL420" s="159">
        <f t="shared" si="1222"/>
        <v>705097</v>
      </c>
      <c r="AM420" s="160" t="str">
        <f t="shared" si="1223"/>
        <v>OK</v>
      </c>
      <c r="AN420" s="159">
        <v>702104</v>
      </c>
      <c r="AO420" s="159">
        <f t="shared" si="1224"/>
        <v>702104</v>
      </c>
      <c r="AP420" s="160" t="str">
        <f t="shared" si="1225"/>
        <v>OK</v>
      </c>
      <c r="AQ420" s="159">
        <v>706297</v>
      </c>
      <c r="AR420" s="159">
        <f t="shared" si="1226"/>
        <v>706297</v>
      </c>
      <c r="AS420" s="160" t="str">
        <f t="shared" si="1227"/>
        <v>OK</v>
      </c>
      <c r="AT420" s="159">
        <v>706021</v>
      </c>
      <c r="AU420" s="159">
        <f t="shared" si="1228"/>
        <v>706021</v>
      </c>
      <c r="AV420" s="160" t="str">
        <f t="shared" si="1229"/>
        <v>OK</v>
      </c>
      <c r="AW420" s="159">
        <v>698300</v>
      </c>
      <c r="AX420" s="159">
        <f t="shared" si="1230"/>
        <v>698300</v>
      </c>
      <c r="AY420" s="160" t="str">
        <f t="shared" si="1231"/>
        <v>OK</v>
      </c>
      <c r="AZ420" s="159">
        <v>711500</v>
      </c>
      <c r="BA420" s="159">
        <f t="shared" si="1232"/>
        <v>711500</v>
      </c>
      <c r="BB420" s="160" t="str">
        <f t="shared" si="1233"/>
        <v>OK</v>
      </c>
    </row>
    <row r="421" spans="1:60" x14ac:dyDescent="0.2">
      <c r="A421" s="155">
        <v>38.11</v>
      </c>
      <c r="B421" s="162" t="s">
        <v>563</v>
      </c>
      <c r="C421" s="157" t="s">
        <v>173</v>
      </c>
      <c r="D421" s="166">
        <v>5.45</v>
      </c>
      <c r="E421" s="159">
        <v>634600</v>
      </c>
      <c r="F421" s="159">
        <f t="shared" si="1201"/>
        <v>3458570</v>
      </c>
      <c r="G421" s="159">
        <v>629523</v>
      </c>
      <c r="H421" s="159">
        <f t="shared" si="1202"/>
        <v>3430900</v>
      </c>
      <c r="I421" s="160" t="str">
        <f t="shared" si="1203"/>
        <v>OK</v>
      </c>
      <c r="J421" s="159">
        <v>623973</v>
      </c>
      <c r="K421" s="159">
        <f t="shared" si="1204"/>
        <v>3400653</v>
      </c>
      <c r="L421" s="160" t="str">
        <f t="shared" si="1205"/>
        <v>OK</v>
      </c>
      <c r="M421" s="159">
        <v>634600</v>
      </c>
      <c r="N421" s="159">
        <f t="shared" si="1206"/>
        <v>3458570</v>
      </c>
      <c r="O421" s="160" t="str">
        <f t="shared" si="1207"/>
        <v>OK</v>
      </c>
      <c r="P421" s="159">
        <v>626192</v>
      </c>
      <c r="Q421" s="159">
        <f t="shared" si="1208"/>
        <v>3412746</v>
      </c>
      <c r="R421" s="160" t="str">
        <f t="shared" si="1209"/>
        <v>OK</v>
      </c>
      <c r="S421" s="159">
        <v>627429</v>
      </c>
      <c r="T421" s="159">
        <f t="shared" si="1210"/>
        <v>3419488</v>
      </c>
      <c r="U421" s="160" t="str">
        <f t="shared" si="1211"/>
        <v>OK</v>
      </c>
      <c r="V421" s="159">
        <v>629269</v>
      </c>
      <c r="W421" s="159">
        <f t="shared" si="1212"/>
        <v>3429516</v>
      </c>
      <c r="X421" s="160" t="str">
        <f t="shared" si="1213"/>
        <v>OK</v>
      </c>
      <c r="Y421" s="159">
        <v>634600</v>
      </c>
      <c r="Z421" s="159">
        <f t="shared" si="1214"/>
        <v>3458570</v>
      </c>
      <c r="AA421" s="160" t="str">
        <f t="shared" si="1215"/>
        <v>OK</v>
      </c>
      <c r="AB421" s="159">
        <v>628199</v>
      </c>
      <c r="AC421" s="159">
        <f t="shared" si="1216"/>
        <v>3423685</v>
      </c>
      <c r="AD421" s="160" t="str">
        <f t="shared" si="1217"/>
        <v>OK</v>
      </c>
      <c r="AE421" s="159">
        <v>612389</v>
      </c>
      <c r="AF421" s="159">
        <f t="shared" si="1218"/>
        <v>3337520</v>
      </c>
      <c r="AG421" s="160" t="str">
        <f t="shared" si="1219"/>
        <v>OK</v>
      </c>
      <c r="AH421" s="159">
        <v>627556</v>
      </c>
      <c r="AI421" s="159">
        <f t="shared" si="1220"/>
        <v>3420180</v>
      </c>
      <c r="AJ421" s="160" t="str">
        <f t="shared" si="1221"/>
        <v>OK</v>
      </c>
      <c r="AK421" s="159">
        <v>628889</v>
      </c>
      <c r="AL421" s="159">
        <f t="shared" si="1222"/>
        <v>3427445</v>
      </c>
      <c r="AM421" s="160" t="str">
        <f t="shared" si="1223"/>
        <v>OK</v>
      </c>
      <c r="AN421" s="159">
        <v>626220</v>
      </c>
      <c r="AO421" s="159">
        <f t="shared" si="1224"/>
        <v>3412899</v>
      </c>
      <c r="AP421" s="160" t="str">
        <f t="shared" si="1225"/>
        <v>OK</v>
      </c>
      <c r="AQ421" s="159">
        <v>629959</v>
      </c>
      <c r="AR421" s="159">
        <f t="shared" si="1226"/>
        <v>3433277</v>
      </c>
      <c r="AS421" s="160" t="str">
        <f t="shared" si="1227"/>
        <v>OK</v>
      </c>
      <c r="AT421" s="159">
        <v>629714</v>
      </c>
      <c r="AU421" s="159">
        <f t="shared" si="1228"/>
        <v>3431941</v>
      </c>
      <c r="AV421" s="160" t="str">
        <f t="shared" si="1229"/>
        <v>OK</v>
      </c>
      <c r="AW421" s="159">
        <v>622000</v>
      </c>
      <c r="AX421" s="159">
        <f t="shared" si="1230"/>
        <v>3389900</v>
      </c>
      <c r="AY421" s="160" t="str">
        <f t="shared" si="1231"/>
        <v>OK</v>
      </c>
      <c r="AZ421" s="159">
        <v>634600</v>
      </c>
      <c r="BA421" s="159">
        <f t="shared" si="1232"/>
        <v>3458570</v>
      </c>
      <c r="BB421" s="160" t="str">
        <f t="shared" si="1233"/>
        <v>OK</v>
      </c>
    </row>
    <row r="422" spans="1:60" x14ac:dyDescent="0.2">
      <c r="A422" s="155">
        <v>38.120000000000097</v>
      </c>
      <c r="B422" s="162" t="s">
        <v>564</v>
      </c>
      <c r="C422" s="157" t="s">
        <v>185</v>
      </c>
      <c r="D422" s="166">
        <v>13</v>
      </c>
      <c r="E422" s="159">
        <v>1027500</v>
      </c>
      <c r="F422" s="159">
        <f t="shared" si="1201"/>
        <v>13357500</v>
      </c>
      <c r="G422" s="159">
        <v>1019280</v>
      </c>
      <c r="H422" s="159">
        <f t="shared" si="1202"/>
        <v>13250640</v>
      </c>
      <c r="I422" s="160" t="str">
        <f t="shared" si="1203"/>
        <v>OK</v>
      </c>
      <c r="J422" s="159">
        <v>1010294</v>
      </c>
      <c r="K422" s="159">
        <f t="shared" si="1204"/>
        <v>13133822</v>
      </c>
      <c r="L422" s="160" t="str">
        <f t="shared" si="1205"/>
        <v>OK</v>
      </c>
      <c r="M422" s="159">
        <v>1027500</v>
      </c>
      <c r="N422" s="159">
        <f t="shared" si="1206"/>
        <v>13357500</v>
      </c>
      <c r="O422" s="160" t="str">
        <f t="shared" si="1207"/>
        <v>OK</v>
      </c>
      <c r="P422" s="159">
        <v>1013886</v>
      </c>
      <c r="Q422" s="159">
        <f t="shared" si="1208"/>
        <v>13180518</v>
      </c>
      <c r="R422" s="160" t="str">
        <f t="shared" si="1209"/>
        <v>OK</v>
      </c>
      <c r="S422" s="159">
        <v>1015889</v>
      </c>
      <c r="T422" s="159">
        <f t="shared" si="1210"/>
        <v>13206557</v>
      </c>
      <c r="U422" s="160" t="str">
        <f t="shared" si="1211"/>
        <v>OK</v>
      </c>
      <c r="V422" s="159">
        <v>1018869</v>
      </c>
      <c r="W422" s="159">
        <f t="shared" si="1212"/>
        <v>13245297</v>
      </c>
      <c r="X422" s="160" t="str">
        <f t="shared" si="1213"/>
        <v>OK</v>
      </c>
      <c r="Y422" s="159">
        <v>1027500</v>
      </c>
      <c r="Z422" s="159">
        <f t="shared" si="1214"/>
        <v>13357500</v>
      </c>
      <c r="AA422" s="160" t="str">
        <f t="shared" si="1215"/>
        <v>OK</v>
      </c>
      <c r="AB422" s="159">
        <v>1017136</v>
      </c>
      <c r="AC422" s="159">
        <f t="shared" si="1216"/>
        <v>13222768</v>
      </c>
      <c r="AD422" s="160" t="str">
        <f t="shared" si="1217"/>
        <v>OK</v>
      </c>
      <c r="AE422" s="159">
        <v>991538</v>
      </c>
      <c r="AF422" s="159">
        <f t="shared" si="1218"/>
        <v>12889994</v>
      </c>
      <c r="AG422" s="160" t="str">
        <f t="shared" si="1219"/>
        <v>OK</v>
      </c>
      <c r="AH422" s="159">
        <v>1016095</v>
      </c>
      <c r="AI422" s="159">
        <f t="shared" si="1220"/>
        <v>13209235</v>
      </c>
      <c r="AJ422" s="160" t="str">
        <f t="shared" si="1221"/>
        <v>OK</v>
      </c>
      <c r="AK422" s="159">
        <v>1018253</v>
      </c>
      <c r="AL422" s="159">
        <f t="shared" si="1222"/>
        <v>13237289</v>
      </c>
      <c r="AM422" s="160" t="str">
        <f t="shared" si="1223"/>
        <v>OK</v>
      </c>
      <c r="AN422" s="159">
        <v>1013931</v>
      </c>
      <c r="AO422" s="159">
        <f t="shared" si="1224"/>
        <v>13181103</v>
      </c>
      <c r="AP422" s="160" t="str">
        <f t="shared" si="1225"/>
        <v>OK</v>
      </c>
      <c r="AQ422" s="159">
        <v>1019986</v>
      </c>
      <c r="AR422" s="159">
        <f t="shared" si="1226"/>
        <v>13259818</v>
      </c>
      <c r="AS422" s="160" t="str">
        <f t="shared" si="1227"/>
        <v>OK</v>
      </c>
      <c r="AT422" s="159">
        <v>1019588</v>
      </c>
      <c r="AU422" s="159">
        <f t="shared" si="1228"/>
        <v>13254644</v>
      </c>
      <c r="AV422" s="160" t="str">
        <f t="shared" si="1229"/>
        <v>OK</v>
      </c>
      <c r="AW422" s="159">
        <v>1007000</v>
      </c>
      <c r="AX422" s="159">
        <f t="shared" si="1230"/>
        <v>13091000</v>
      </c>
      <c r="AY422" s="160" t="str">
        <f t="shared" si="1231"/>
        <v>OK</v>
      </c>
      <c r="AZ422" s="159">
        <v>1027500</v>
      </c>
      <c r="BA422" s="159">
        <f t="shared" si="1232"/>
        <v>13357500</v>
      </c>
      <c r="BB422" s="160" t="str">
        <f t="shared" si="1233"/>
        <v>OK</v>
      </c>
    </row>
    <row r="423" spans="1:60" x14ac:dyDescent="0.2">
      <c r="A423" s="155"/>
      <c r="B423" s="164" t="s">
        <v>176</v>
      </c>
      <c r="C423" s="157"/>
      <c r="D423" s="165"/>
      <c r="E423" s="165"/>
      <c r="F423" s="167">
        <f>SUM(F411:F422)</f>
        <v>55923266</v>
      </c>
      <c r="G423" s="165"/>
      <c r="H423" s="167">
        <f>SUM(H411:H422)</f>
        <v>55475762</v>
      </c>
      <c r="I423" s="165"/>
      <c r="J423" s="165"/>
      <c r="K423" s="167">
        <f>SUM(K411:K422)</f>
        <v>54986665</v>
      </c>
      <c r="L423" s="165"/>
      <c r="M423" s="165"/>
      <c r="N423" s="167">
        <f>SUM(N411:N422)</f>
        <v>55923266</v>
      </c>
      <c r="O423" s="165"/>
      <c r="P423" s="165">
        <v>0</v>
      </c>
      <c r="Q423" s="167">
        <f>SUM(Q411:Q422)</f>
        <v>55182375</v>
      </c>
      <c r="R423" s="165"/>
      <c r="S423" s="165">
        <v>0</v>
      </c>
      <c r="T423" s="167">
        <f>SUM(T411:T422)</f>
        <v>55291601</v>
      </c>
      <c r="U423" s="165"/>
      <c r="V423" s="165"/>
      <c r="W423" s="167">
        <f>SUM(W411:W422)</f>
        <v>55453623</v>
      </c>
      <c r="X423" s="165"/>
      <c r="Y423" s="165"/>
      <c r="Z423" s="167">
        <f>SUM(Z411:Z422)</f>
        <v>55923266</v>
      </c>
      <c r="AA423" s="165"/>
      <c r="AB423" s="165"/>
      <c r="AC423" s="167">
        <f>SUM(AC411:AC422)</f>
        <v>55359189</v>
      </c>
      <c r="AD423" s="165"/>
      <c r="AE423" s="165"/>
      <c r="AF423" s="167">
        <f>SUM(AF411:AF422)</f>
        <v>53966258</v>
      </c>
      <c r="AG423" s="165"/>
      <c r="AH423" s="165"/>
      <c r="AI423" s="167">
        <f>SUM(AI411:AI422)</f>
        <v>55302603</v>
      </c>
      <c r="AJ423" s="165"/>
      <c r="AK423" s="165">
        <v>0</v>
      </c>
      <c r="AL423" s="167">
        <f>SUM(AL411:AL422)</f>
        <v>55419913</v>
      </c>
      <c r="AM423" s="165"/>
      <c r="AN423" s="165"/>
      <c r="AO423" s="167">
        <f>SUM(AO411:AO422)</f>
        <v>55184459</v>
      </c>
      <c r="AP423" s="165"/>
      <c r="AQ423" s="165">
        <v>0</v>
      </c>
      <c r="AR423" s="167">
        <f>SUM(AR411:AR422)</f>
        <v>55514342</v>
      </c>
      <c r="AS423" s="165"/>
      <c r="AT423" s="165"/>
      <c r="AU423" s="167">
        <f>SUM(AU411:AU422)</f>
        <v>55492912</v>
      </c>
      <c r="AV423" s="165"/>
      <c r="AW423" s="165"/>
      <c r="AX423" s="167">
        <f>SUM(AX411:AX422)</f>
        <v>54830200</v>
      </c>
      <c r="AY423" s="165"/>
      <c r="AZ423" s="165"/>
      <c r="BA423" s="167">
        <f>SUM(BA411:BA422)</f>
        <v>55923266</v>
      </c>
      <c r="BB423" s="165"/>
    </row>
    <row r="424" spans="1:60" s="148" customFormat="1" x14ac:dyDescent="0.2">
      <c r="A424" s="169">
        <v>39</v>
      </c>
      <c r="B424" s="170" t="s">
        <v>565</v>
      </c>
      <c r="C424" s="171"/>
      <c r="D424" s="172"/>
      <c r="E424" s="172"/>
      <c r="F424" s="172"/>
      <c r="G424" s="172"/>
      <c r="H424" s="172"/>
      <c r="I424" s="172"/>
      <c r="J424" s="172"/>
      <c r="K424" s="172"/>
      <c r="L424" s="172"/>
      <c r="M424" s="172"/>
      <c r="N424" s="172"/>
      <c r="O424" s="172"/>
      <c r="P424" s="172">
        <v>0</v>
      </c>
      <c r="Q424" s="172"/>
      <c r="R424" s="172"/>
      <c r="S424" s="172">
        <v>0</v>
      </c>
      <c r="T424" s="172"/>
      <c r="U424" s="172"/>
      <c r="V424" s="172"/>
      <c r="W424" s="172"/>
      <c r="X424" s="172"/>
      <c r="Y424" s="172"/>
      <c r="Z424" s="172"/>
      <c r="AA424" s="172"/>
      <c r="AB424" s="172"/>
      <c r="AC424" s="172"/>
      <c r="AD424" s="172"/>
      <c r="AE424" s="172"/>
      <c r="AF424" s="172"/>
      <c r="AG424" s="172"/>
      <c r="AH424" s="172"/>
      <c r="AI424" s="172"/>
      <c r="AJ424" s="172"/>
      <c r="AK424" s="172">
        <v>0</v>
      </c>
      <c r="AL424" s="172"/>
      <c r="AM424" s="172"/>
      <c r="AN424" s="172"/>
      <c r="AO424" s="172"/>
      <c r="AP424" s="172"/>
      <c r="AQ424" s="172">
        <v>0</v>
      </c>
      <c r="AR424" s="172"/>
      <c r="AS424" s="172"/>
      <c r="AT424" s="172"/>
      <c r="AU424" s="172"/>
      <c r="AV424" s="172"/>
      <c r="AW424" s="172"/>
      <c r="AX424" s="172"/>
      <c r="AY424" s="172"/>
      <c r="AZ424" s="172"/>
      <c r="BA424" s="172"/>
      <c r="BB424" s="172"/>
    </row>
    <row r="425" spans="1:60" ht="60" x14ac:dyDescent="0.2">
      <c r="A425" s="155">
        <v>39.01</v>
      </c>
      <c r="B425" s="162" t="s">
        <v>566</v>
      </c>
      <c r="C425" s="157" t="s">
        <v>185</v>
      </c>
      <c r="D425" s="166">
        <v>1</v>
      </c>
      <c r="E425" s="159">
        <v>80445000</v>
      </c>
      <c r="F425" s="159">
        <f>ROUND(D425*E425,0)</f>
        <v>80445000</v>
      </c>
      <c r="G425" s="159">
        <v>79801440</v>
      </c>
      <c r="H425" s="159">
        <f t="shared" ref="H425:H426" si="1234">ROUND($D425*G425,0)</f>
        <v>79801440</v>
      </c>
      <c r="I425" s="160" t="str">
        <f t="shared" ref="I425:I426" si="1235">+IF(G425&lt;=$E425,"OK","NO OK")</f>
        <v>OK</v>
      </c>
      <c r="J425" s="159">
        <v>79097881</v>
      </c>
      <c r="K425" s="159">
        <f t="shared" ref="K425:K426" si="1236">ROUND($D425*J425,0)</f>
        <v>79097881</v>
      </c>
      <c r="L425" s="160" t="str">
        <f t="shared" ref="L425:L426" si="1237">+IF(J425&lt;=$E425,"OK","NO OK")</f>
        <v>OK</v>
      </c>
      <c r="M425" s="159">
        <v>80445000</v>
      </c>
      <c r="N425" s="159">
        <f t="shared" ref="N425:N426" si="1238">ROUND($D425*M425,0)</f>
        <v>80445000</v>
      </c>
      <c r="O425" s="160" t="str">
        <f t="shared" ref="O425:O426" si="1239">+IF(M425&lt;=$E425,"OK","NO OK")</f>
        <v>OK</v>
      </c>
      <c r="P425" s="159">
        <v>79379104</v>
      </c>
      <c r="Q425" s="159">
        <f t="shared" ref="Q425:Q426" si="1240">ROUND($D425*P425,0)</f>
        <v>79379104</v>
      </c>
      <c r="R425" s="160" t="str">
        <f t="shared" ref="R425:R426" si="1241">+IF(P425&lt;=$E425,"OK","NO OK")</f>
        <v>OK</v>
      </c>
      <c r="S425" s="159">
        <v>79535972</v>
      </c>
      <c r="T425" s="159">
        <f t="shared" ref="T425:T426" si="1242">ROUND($D425*S425,0)</f>
        <v>79535972</v>
      </c>
      <c r="U425" s="160" t="str">
        <f t="shared" ref="U425:U426" si="1243">+IF(S425&lt;=$E425,"OK","NO OK")</f>
        <v>OK</v>
      </c>
      <c r="V425" s="159">
        <v>79769262</v>
      </c>
      <c r="W425" s="159">
        <f t="shared" ref="W425:W426" si="1244">ROUND($D425*V425,0)</f>
        <v>79769262</v>
      </c>
      <c r="X425" s="160" t="str">
        <f t="shared" ref="X425:X426" si="1245">+IF(V425&lt;=$E425,"OK","NO OK")</f>
        <v>OK</v>
      </c>
      <c r="Y425" s="159">
        <v>75000000</v>
      </c>
      <c r="Z425" s="159">
        <f t="shared" ref="Z425:Z426" si="1246">ROUND($D425*Y425,0)</f>
        <v>75000000</v>
      </c>
      <c r="AA425" s="160" t="str">
        <f t="shared" ref="AA425:AA426" si="1247">+IF(Y425&lt;=$E425,"OK","NO OK")</f>
        <v>OK</v>
      </c>
      <c r="AB425" s="159">
        <v>79633551</v>
      </c>
      <c r="AC425" s="159">
        <f t="shared" ref="AC425:AC426" si="1248">ROUND($D425*AB425,0)</f>
        <v>79633551</v>
      </c>
      <c r="AD425" s="160" t="str">
        <f t="shared" ref="AD425:AD426" si="1249">+IF(AB425&lt;=$E425,"OK","NO OK")</f>
        <v>OK</v>
      </c>
      <c r="AE425" s="159">
        <v>77629425</v>
      </c>
      <c r="AF425" s="159">
        <f t="shared" ref="AF425:AF426" si="1250">ROUND($D425*AE425,0)</f>
        <v>77629425</v>
      </c>
      <c r="AG425" s="160" t="str">
        <f t="shared" ref="AG425:AG426" si="1251">+IF(AE425&lt;=$E425,"OK","NO OK")</f>
        <v>OK</v>
      </c>
      <c r="AH425" s="159">
        <v>79552061</v>
      </c>
      <c r="AI425" s="159">
        <f t="shared" ref="AI425:AI426" si="1252">ROUND($D425*AH425,0)</f>
        <v>79552061</v>
      </c>
      <c r="AJ425" s="160" t="str">
        <f t="shared" ref="AJ425:AJ426" si="1253">+IF(AH425&lt;=$E425,"OK","NO OK")</f>
        <v>OK</v>
      </c>
      <c r="AK425" s="159">
        <v>79720995</v>
      </c>
      <c r="AL425" s="159">
        <f t="shared" ref="AL425:AL426" si="1254">ROUND($D425*AK425,0)</f>
        <v>79720995</v>
      </c>
      <c r="AM425" s="160" t="str">
        <f t="shared" ref="AM425:AM426" si="1255">+IF(AK425&lt;=$E425,"OK","NO OK")</f>
        <v>OK</v>
      </c>
      <c r="AN425" s="159">
        <v>79382653</v>
      </c>
      <c r="AO425" s="159">
        <f t="shared" ref="AO425:AO426" si="1256">ROUND($D425*AN425,0)</f>
        <v>79382653</v>
      </c>
      <c r="AP425" s="160" t="str">
        <f t="shared" ref="AP425:AP426" si="1257">+IF(AN425&lt;=$E425,"OK","NO OK")</f>
        <v>OK</v>
      </c>
      <c r="AQ425" s="159">
        <v>79856706</v>
      </c>
      <c r="AR425" s="159">
        <f t="shared" ref="AR425:AR426" si="1258">ROUND($D425*AQ425,0)</f>
        <v>79856706</v>
      </c>
      <c r="AS425" s="160" t="str">
        <f t="shared" ref="AS425:AS426" si="1259">+IF(AQ425&lt;=$E425,"OK","NO OK")</f>
        <v>OK</v>
      </c>
      <c r="AT425" s="159">
        <v>79825574</v>
      </c>
      <c r="AU425" s="159">
        <f t="shared" ref="AU425:AU426" si="1260">ROUND($D425*AT425,0)</f>
        <v>79825574</v>
      </c>
      <c r="AV425" s="160" t="str">
        <f t="shared" ref="AV425:AV426" si="1261">+IF(AT425&lt;=$E425,"OK","NO OK")</f>
        <v>OK</v>
      </c>
      <c r="AW425" s="159">
        <v>78836100</v>
      </c>
      <c r="AX425" s="159">
        <f t="shared" ref="AX425:AX426" si="1262">ROUND($D425*AW425,0)</f>
        <v>78836100</v>
      </c>
      <c r="AY425" s="160" t="str">
        <f t="shared" ref="AY425:AY426" si="1263">+IF(AW425&lt;=$E425,"OK","NO OK")</f>
        <v>OK</v>
      </c>
      <c r="AZ425" s="159">
        <v>80445000</v>
      </c>
      <c r="BA425" s="159">
        <f t="shared" ref="BA425:BA426" si="1264">ROUND($D425*AZ425,0)</f>
        <v>80445000</v>
      </c>
      <c r="BB425" s="160" t="str">
        <f t="shared" ref="BB425:BB426" si="1265">+IF(AZ425&lt;=$E425,"OK","NO OK")</f>
        <v>OK</v>
      </c>
    </row>
    <row r="426" spans="1:60" ht="45" x14ac:dyDescent="0.2">
      <c r="A426" s="155">
        <v>39.020000000000003</v>
      </c>
      <c r="B426" s="162" t="s">
        <v>567</v>
      </c>
      <c r="C426" s="157" t="s">
        <v>170</v>
      </c>
      <c r="D426" s="166">
        <v>20</v>
      </c>
      <c r="E426" s="159">
        <v>324668</v>
      </c>
      <c r="F426" s="159">
        <f>ROUND(D426*E426,0)</f>
        <v>6493360</v>
      </c>
      <c r="G426" s="159">
        <v>322071</v>
      </c>
      <c r="H426" s="159">
        <f t="shared" si="1234"/>
        <v>6441420</v>
      </c>
      <c r="I426" s="160" t="str">
        <f t="shared" si="1235"/>
        <v>OK</v>
      </c>
      <c r="J426" s="159">
        <v>319231</v>
      </c>
      <c r="K426" s="159">
        <f t="shared" si="1236"/>
        <v>6384620</v>
      </c>
      <c r="L426" s="160" t="str">
        <f t="shared" si="1237"/>
        <v>OK</v>
      </c>
      <c r="M426" s="159">
        <v>324668</v>
      </c>
      <c r="N426" s="159">
        <f t="shared" si="1238"/>
        <v>6493360</v>
      </c>
      <c r="O426" s="160" t="str">
        <f t="shared" si="1239"/>
        <v>OK</v>
      </c>
      <c r="P426" s="159">
        <v>320366</v>
      </c>
      <c r="Q426" s="159">
        <f t="shared" si="1240"/>
        <v>6407320</v>
      </c>
      <c r="R426" s="160" t="str">
        <f t="shared" si="1241"/>
        <v>OK</v>
      </c>
      <c r="S426" s="159">
        <v>320999</v>
      </c>
      <c r="T426" s="159">
        <f t="shared" si="1242"/>
        <v>6419980</v>
      </c>
      <c r="U426" s="160" t="str">
        <f t="shared" si="1243"/>
        <v>OK</v>
      </c>
      <c r="V426" s="159">
        <v>321941</v>
      </c>
      <c r="W426" s="159">
        <f t="shared" si="1244"/>
        <v>6438820</v>
      </c>
      <c r="X426" s="160" t="str">
        <f t="shared" si="1245"/>
        <v>OK</v>
      </c>
      <c r="Y426" s="159">
        <v>324668</v>
      </c>
      <c r="Z426" s="159">
        <f t="shared" si="1246"/>
        <v>6493360</v>
      </c>
      <c r="AA426" s="160" t="str">
        <f t="shared" si="1247"/>
        <v>OK</v>
      </c>
      <c r="AB426" s="159">
        <v>321393</v>
      </c>
      <c r="AC426" s="159">
        <f t="shared" si="1248"/>
        <v>6427860</v>
      </c>
      <c r="AD426" s="160" t="str">
        <f t="shared" si="1249"/>
        <v>OK</v>
      </c>
      <c r="AE426" s="159">
        <v>313305</v>
      </c>
      <c r="AF426" s="159">
        <f t="shared" si="1250"/>
        <v>6266100</v>
      </c>
      <c r="AG426" s="160" t="str">
        <f t="shared" si="1251"/>
        <v>OK</v>
      </c>
      <c r="AH426" s="159">
        <v>321064</v>
      </c>
      <c r="AI426" s="159">
        <f t="shared" si="1252"/>
        <v>6421280</v>
      </c>
      <c r="AJ426" s="160" t="str">
        <f t="shared" si="1253"/>
        <v>OK</v>
      </c>
      <c r="AK426" s="159">
        <v>321746</v>
      </c>
      <c r="AL426" s="159">
        <f t="shared" si="1254"/>
        <v>6434920</v>
      </c>
      <c r="AM426" s="160" t="str">
        <f t="shared" si="1255"/>
        <v>OK</v>
      </c>
      <c r="AN426" s="159">
        <v>320380</v>
      </c>
      <c r="AO426" s="159">
        <f t="shared" si="1256"/>
        <v>6407600</v>
      </c>
      <c r="AP426" s="160" t="str">
        <f t="shared" si="1257"/>
        <v>OK</v>
      </c>
      <c r="AQ426" s="159">
        <v>322294</v>
      </c>
      <c r="AR426" s="159">
        <f t="shared" si="1258"/>
        <v>6445880</v>
      </c>
      <c r="AS426" s="160" t="str">
        <f t="shared" si="1259"/>
        <v>OK</v>
      </c>
      <c r="AT426" s="159">
        <v>322168</v>
      </c>
      <c r="AU426" s="159">
        <f t="shared" si="1260"/>
        <v>6443360</v>
      </c>
      <c r="AV426" s="160" t="str">
        <f t="shared" si="1261"/>
        <v>OK</v>
      </c>
      <c r="AW426" s="159">
        <v>318170</v>
      </c>
      <c r="AX426" s="159">
        <f t="shared" si="1262"/>
        <v>6363400</v>
      </c>
      <c r="AY426" s="160" t="str">
        <f t="shared" si="1263"/>
        <v>OK</v>
      </c>
      <c r="AZ426" s="159">
        <v>324668</v>
      </c>
      <c r="BA426" s="159">
        <f t="shared" si="1264"/>
        <v>6493360</v>
      </c>
      <c r="BB426" s="160" t="str">
        <f t="shared" si="1265"/>
        <v>OK</v>
      </c>
    </row>
    <row r="427" spans="1:60" x14ac:dyDescent="0.2">
      <c r="A427" s="155"/>
      <c r="B427" s="164" t="s">
        <v>176</v>
      </c>
      <c r="C427" s="157"/>
      <c r="D427" s="165"/>
      <c r="E427" s="165"/>
      <c r="F427" s="167">
        <f>SUM(F425:F426)</f>
        <v>86938360</v>
      </c>
      <c r="G427" s="165"/>
      <c r="H427" s="167">
        <f>SUM(H425:H426)</f>
        <v>86242860</v>
      </c>
      <c r="I427" s="165"/>
      <c r="J427" s="165"/>
      <c r="K427" s="167">
        <f>SUM(K425:K426)</f>
        <v>85482501</v>
      </c>
      <c r="L427" s="165"/>
      <c r="M427" s="165"/>
      <c r="N427" s="167">
        <f>SUM(N425:N426)</f>
        <v>86938360</v>
      </c>
      <c r="O427" s="165"/>
      <c r="P427" s="165">
        <v>0</v>
      </c>
      <c r="Q427" s="167">
        <f>SUM(Q425:Q426)</f>
        <v>85786424</v>
      </c>
      <c r="R427" s="165"/>
      <c r="S427" s="165">
        <v>0</v>
      </c>
      <c r="T427" s="167">
        <f>SUM(T425:T426)</f>
        <v>85955952</v>
      </c>
      <c r="U427" s="165"/>
      <c r="V427" s="165"/>
      <c r="W427" s="167">
        <f>SUM(W425:W426)</f>
        <v>86208082</v>
      </c>
      <c r="X427" s="165"/>
      <c r="Y427" s="165"/>
      <c r="Z427" s="167">
        <f>SUM(Z425:Z426)</f>
        <v>81493360</v>
      </c>
      <c r="AA427" s="165"/>
      <c r="AB427" s="165"/>
      <c r="AC427" s="167">
        <f>SUM(AC425:AC426)</f>
        <v>86061411</v>
      </c>
      <c r="AD427" s="165"/>
      <c r="AE427" s="165"/>
      <c r="AF427" s="167">
        <f>SUM(AF425:AF426)</f>
        <v>83895525</v>
      </c>
      <c r="AG427" s="165"/>
      <c r="AH427" s="165"/>
      <c r="AI427" s="167">
        <f>SUM(AI425:AI426)</f>
        <v>85973341</v>
      </c>
      <c r="AJ427" s="165"/>
      <c r="AK427" s="165">
        <v>0</v>
      </c>
      <c r="AL427" s="167">
        <f>SUM(AL425:AL426)</f>
        <v>86155915</v>
      </c>
      <c r="AM427" s="165"/>
      <c r="AN427" s="165"/>
      <c r="AO427" s="167">
        <f>SUM(AO425:AO426)</f>
        <v>85790253</v>
      </c>
      <c r="AP427" s="165"/>
      <c r="AQ427" s="165">
        <v>0</v>
      </c>
      <c r="AR427" s="167">
        <f>SUM(AR425:AR426)</f>
        <v>86302586</v>
      </c>
      <c r="AS427" s="165"/>
      <c r="AT427" s="165"/>
      <c r="AU427" s="167">
        <f>SUM(AU425:AU426)</f>
        <v>86268934</v>
      </c>
      <c r="AV427" s="165"/>
      <c r="AW427" s="165"/>
      <c r="AX427" s="167">
        <f>SUM(AX425:AX426)</f>
        <v>85199500</v>
      </c>
      <c r="AY427" s="165"/>
      <c r="AZ427" s="165"/>
      <c r="BA427" s="167">
        <f>SUM(BA425:BA426)</f>
        <v>86938360</v>
      </c>
      <c r="BB427" s="165"/>
      <c r="BH427" s="161">
        <v>849006199</v>
      </c>
    </row>
    <row r="428" spans="1:60" s="148" customFormat="1" x14ac:dyDescent="0.2">
      <c r="A428" s="169">
        <v>40</v>
      </c>
      <c r="B428" s="170" t="s">
        <v>568</v>
      </c>
      <c r="C428" s="171"/>
      <c r="D428" s="172"/>
      <c r="E428" s="172"/>
      <c r="F428" s="172"/>
      <c r="G428" s="172"/>
      <c r="H428" s="172"/>
      <c r="I428" s="172"/>
      <c r="J428" s="172"/>
      <c r="K428" s="172"/>
      <c r="L428" s="172"/>
      <c r="M428" s="172"/>
      <c r="N428" s="172"/>
      <c r="O428" s="172"/>
      <c r="P428" s="172">
        <v>0</v>
      </c>
      <c r="Q428" s="172"/>
      <c r="R428" s="172"/>
      <c r="S428" s="172">
        <v>0</v>
      </c>
      <c r="T428" s="172"/>
      <c r="U428" s="172"/>
      <c r="V428" s="172"/>
      <c r="W428" s="172"/>
      <c r="X428" s="172"/>
      <c r="Y428" s="172"/>
      <c r="Z428" s="172"/>
      <c r="AA428" s="172"/>
      <c r="AB428" s="172"/>
      <c r="AC428" s="172"/>
      <c r="AD428" s="172"/>
      <c r="AE428" s="172"/>
      <c r="AF428" s="172"/>
      <c r="AG428" s="172"/>
      <c r="AH428" s="172"/>
      <c r="AI428" s="172"/>
      <c r="AJ428" s="172"/>
      <c r="AK428" s="172">
        <v>0</v>
      </c>
      <c r="AL428" s="172"/>
      <c r="AM428" s="172"/>
      <c r="AN428" s="172"/>
      <c r="AO428" s="172"/>
      <c r="AP428" s="172"/>
      <c r="AQ428" s="172">
        <v>0</v>
      </c>
      <c r="AR428" s="172"/>
      <c r="AS428" s="172"/>
      <c r="AT428" s="172"/>
      <c r="AU428" s="172"/>
      <c r="AV428" s="172"/>
      <c r="AW428" s="172"/>
      <c r="AX428" s="172"/>
      <c r="AY428" s="172"/>
      <c r="AZ428" s="172"/>
      <c r="BA428" s="172"/>
      <c r="BB428" s="172"/>
    </row>
    <row r="429" spans="1:60" ht="30" x14ac:dyDescent="0.2">
      <c r="A429" s="155">
        <v>40.01</v>
      </c>
      <c r="B429" s="162" t="s">
        <v>569</v>
      </c>
      <c r="C429" s="157" t="s">
        <v>185</v>
      </c>
      <c r="D429" s="166">
        <v>2</v>
      </c>
      <c r="E429" s="159">
        <v>70625000</v>
      </c>
      <c r="F429" s="159">
        <f>ROUND(D429*E429,0)</f>
        <v>141250000</v>
      </c>
      <c r="G429" s="159">
        <v>70060000</v>
      </c>
      <c r="H429" s="159">
        <f t="shared" ref="H429" si="1266">ROUND($D429*G429,0)</f>
        <v>140120000</v>
      </c>
      <c r="I429" s="160" t="str">
        <f t="shared" ref="I429" si="1267">+IF(G429&lt;=$E429,"OK","NO OK")</f>
        <v>OK</v>
      </c>
      <c r="J429" s="159">
        <v>69442325</v>
      </c>
      <c r="K429" s="159">
        <f t="shared" ref="K429" si="1268">ROUND($D429*J429,0)</f>
        <v>138884650</v>
      </c>
      <c r="L429" s="160" t="str">
        <f t="shared" ref="L429" si="1269">+IF(J429&lt;=$E429,"OK","NO OK")</f>
        <v>OK</v>
      </c>
      <c r="M429" s="159">
        <v>69918750</v>
      </c>
      <c r="N429" s="159">
        <f t="shared" ref="N429" si="1270">ROUND($D429*M429,0)</f>
        <v>139837500</v>
      </c>
      <c r="O429" s="160" t="str">
        <f t="shared" ref="O429" si="1271">+IF(M429&lt;=$E429,"OK","NO OK")</f>
        <v>OK</v>
      </c>
      <c r="P429" s="159">
        <v>69689219</v>
      </c>
      <c r="Q429" s="159">
        <f t="shared" ref="Q429" si="1272">ROUND($D429*P429,0)</f>
        <v>139378438</v>
      </c>
      <c r="R429" s="160" t="str">
        <f t="shared" ref="R429" si="1273">+IF(P429&lt;=$E429,"OK","NO OK")</f>
        <v>OK</v>
      </c>
      <c r="S429" s="159">
        <v>69826938</v>
      </c>
      <c r="T429" s="159">
        <f t="shared" ref="T429" si="1274">ROUND($D429*S429,0)</f>
        <v>139653876</v>
      </c>
      <c r="U429" s="160" t="str">
        <f t="shared" ref="U429" si="1275">+IF(S429&lt;=$E429,"OK","NO OK")</f>
        <v>OK</v>
      </c>
      <c r="V429" s="159">
        <v>70031750</v>
      </c>
      <c r="W429" s="159">
        <f t="shared" ref="W429" si="1276">ROUND($D429*V429,0)</f>
        <v>140063500</v>
      </c>
      <c r="X429" s="160" t="str">
        <f t="shared" ref="X429" si="1277">+IF(V429&lt;=$E429,"OK","NO OK")</f>
        <v>OK</v>
      </c>
      <c r="Y429" s="159">
        <v>70625000</v>
      </c>
      <c r="Z429" s="159">
        <f t="shared" ref="Z429" si="1278">ROUND($D429*Y429,0)</f>
        <v>141250000</v>
      </c>
      <c r="AA429" s="160" t="str">
        <f t="shared" ref="AA429" si="1279">+IF(Y429&lt;=$E429,"OK","NO OK")</f>
        <v>OK</v>
      </c>
      <c r="AB429" s="159">
        <v>69912606</v>
      </c>
      <c r="AC429" s="159">
        <f t="shared" ref="AC429" si="1280">ROUND($D429*AB429,0)</f>
        <v>139825212</v>
      </c>
      <c r="AD429" s="160" t="str">
        <f t="shared" ref="AD429" si="1281">+IF(AB429&lt;=$E429,"OK","NO OK")</f>
        <v>OK</v>
      </c>
      <c r="AE429" s="159">
        <v>68153125</v>
      </c>
      <c r="AF429" s="159">
        <f t="shared" ref="AF429" si="1282">ROUND($D429*AE429,0)</f>
        <v>136306250</v>
      </c>
      <c r="AG429" s="160" t="str">
        <f t="shared" ref="AG429" si="1283">+IF(AE429&lt;=$E429,"OK","NO OK")</f>
        <v>OK</v>
      </c>
      <c r="AH429" s="159">
        <v>69841063</v>
      </c>
      <c r="AI429" s="159">
        <f t="shared" ref="AI429" si="1284">ROUND($D429*AH429,0)</f>
        <v>139682126</v>
      </c>
      <c r="AJ429" s="160" t="str">
        <f t="shared" ref="AJ429" si="1285">+IF(AH429&lt;=$E429,"OK","NO OK")</f>
        <v>OK</v>
      </c>
      <c r="AK429" s="159">
        <v>69989375</v>
      </c>
      <c r="AL429" s="159">
        <f t="shared" ref="AL429" si="1286">ROUND($D429*AK429,0)</f>
        <v>139978750</v>
      </c>
      <c r="AM429" s="160" t="str">
        <f t="shared" ref="AM429" si="1287">+IF(AK429&lt;=$E429,"OK","NO OK")</f>
        <v>OK</v>
      </c>
      <c r="AN429" s="159">
        <v>69692335</v>
      </c>
      <c r="AO429" s="159">
        <f t="shared" ref="AO429" si="1288">ROUND($D429*AN429,0)</f>
        <v>139384670</v>
      </c>
      <c r="AP429" s="160" t="str">
        <f t="shared" ref="AP429" si="1289">+IF(AN429&lt;=$E429,"OK","NO OK")</f>
        <v>OK</v>
      </c>
      <c r="AQ429" s="159">
        <v>70108519</v>
      </c>
      <c r="AR429" s="159">
        <f t="shared" ref="AR429" si="1290">ROUND($D429*AQ429,0)</f>
        <v>140217038</v>
      </c>
      <c r="AS429" s="160" t="str">
        <f t="shared" ref="AS429" si="1291">+IF(AQ429&lt;=$E429,"OK","NO OK")</f>
        <v>OK</v>
      </c>
      <c r="AT429" s="159">
        <v>70081188</v>
      </c>
      <c r="AU429" s="159">
        <f t="shared" ref="AU429" si="1292">ROUND($D429*AT429,0)</f>
        <v>140162376</v>
      </c>
      <c r="AV429" s="160" t="str">
        <f t="shared" ref="AV429" si="1293">+IF(AT429&lt;=$E429,"OK","NO OK")</f>
        <v>OK</v>
      </c>
      <c r="AW429" s="159">
        <v>69212500</v>
      </c>
      <c r="AX429" s="159">
        <f t="shared" ref="AX429" si="1294">ROUND($D429*AW429,0)</f>
        <v>138425000</v>
      </c>
      <c r="AY429" s="160" t="str">
        <f t="shared" ref="AY429" si="1295">+IF(AW429&lt;=$E429,"OK","NO OK")</f>
        <v>OK</v>
      </c>
      <c r="AZ429" s="159">
        <v>70625000</v>
      </c>
      <c r="BA429" s="159">
        <f t="shared" ref="BA429" si="1296">ROUND($D429*AZ429,0)</f>
        <v>141250000</v>
      </c>
      <c r="BB429" s="160" t="str">
        <f t="shared" ref="BB429" si="1297">+IF(AZ429&lt;=$E429,"OK","NO OK")</f>
        <v>OK</v>
      </c>
    </row>
    <row r="430" spans="1:60" x14ac:dyDescent="0.2">
      <c r="A430" s="155"/>
      <c r="B430" s="164" t="s">
        <v>176</v>
      </c>
      <c r="C430" s="157"/>
      <c r="D430" s="165"/>
      <c r="E430" s="165"/>
      <c r="F430" s="167">
        <f>SUM(F429:F429)</f>
        <v>141250000</v>
      </c>
      <c r="G430" s="165"/>
      <c r="H430" s="167">
        <f>SUM(H429:H429)</f>
        <v>140120000</v>
      </c>
      <c r="I430" s="165"/>
      <c r="J430" s="165"/>
      <c r="K430" s="167">
        <f>SUM(K429:K429)</f>
        <v>138884650</v>
      </c>
      <c r="L430" s="165"/>
      <c r="M430" s="165"/>
      <c r="N430" s="167">
        <f>SUM(N429:N429)</f>
        <v>139837500</v>
      </c>
      <c r="O430" s="165"/>
      <c r="P430" s="165">
        <v>0</v>
      </c>
      <c r="Q430" s="167">
        <f>SUM(Q429:Q429)</f>
        <v>139378438</v>
      </c>
      <c r="R430" s="165"/>
      <c r="S430" s="165">
        <v>0</v>
      </c>
      <c r="T430" s="167">
        <f>SUM(T429:T429)</f>
        <v>139653876</v>
      </c>
      <c r="U430" s="165"/>
      <c r="V430" s="165"/>
      <c r="W430" s="167">
        <f>SUM(W429:W429)</f>
        <v>140063500</v>
      </c>
      <c r="X430" s="165"/>
      <c r="Y430" s="165"/>
      <c r="Z430" s="167">
        <f>SUM(Z429:Z429)</f>
        <v>141250000</v>
      </c>
      <c r="AA430" s="165"/>
      <c r="AB430" s="165"/>
      <c r="AC430" s="167">
        <f>SUM(AC429:AC429)</f>
        <v>139825212</v>
      </c>
      <c r="AD430" s="165"/>
      <c r="AE430" s="165"/>
      <c r="AF430" s="167">
        <f>SUM(AF429:AF429)</f>
        <v>136306250</v>
      </c>
      <c r="AG430" s="165"/>
      <c r="AH430" s="165"/>
      <c r="AI430" s="167">
        <f>SUM(AI429:AI429)</f>
        <v>139682126</v>
      </c>
      <c r="AJ430" s="165"/>
      <c r="AK430" s="165">
        <v>0</v>
      </c>
      <c r="AL430" s="167">
        <f>SUM(AL429:AL429)</f>
        <v>139978750</v>
      </c>
      <c r="AM430" s="165"/>
      <c r="AN430" s="165"/>
      <c r="AO430" s="167">
        <f>SUM(AO429:AO429)</f>
        <v>139384670</v>
      </c>
      <c r="AP430" s="165"/>
      <c r="AQ430" s="165">
        <v>0</v>
      </c>
      <c r="AR430" s="167">
        <f>SUM(AR429:AR429)</f>
        <v>140217038</v>
      </c>
      <c r="AS430" s="165"/>
      <c r="AT430" s="165"/>
      <c r="AU430" s="167">
        <f>SUM(AU429:AU429)</f>
        <v>140162376</v>
      </c>
      <c r="AV430" s="165"/>
      <c r="AW430" s="165"/>
      <c r="AX430" s="167">
        <f>SUM(AX429:AX429)</f>
        <v>138425000</v>
      </c>
      <c r="AY430" s="165"/>
      <c r="AZ430" s="165"/>
      <c r="BA430" s="167">
        <f>SUM(BA429:BA429)</f>
        <v>141250000</v>
      </c>
      <c r="BB430" s="165"/>
    </row>
    <row r="431" spans="1:60" s="148" customFormat="1" x14ac:dyDescent="0.2">
      <c r="A431" s="169">
        <v>41</v>
      </c>
      <c r="B431" s="170" t="s">
        <v>570</v>
      </c>
      <c r="C431" s="171"/>
      <c r="D431" s="172"/>
      <c r="E431" s="172"/>
      <c r="F431" s="172"/>
      <c r="G431" s="172"/>
      <c r="H431" s="172"/>
      <c r="I431" s="172"/>
      <c r="J431" s="172"/>
      <c r="K431" s="172"/>
      <c r="L431" s="172"/>
      <c r="M431" s="172"/>
      <c r="N431" s="172"/>
      <c r="O431" s="172"/>
      <c r="P431" s="172">
        <v>0</v>
      </c>
      <c r="Q431" s="172"/>
      <c r="R431" s="172"/>
      <c r="S431" s="172">
        <v>0</v>
      </c>
      <c r="T431" s="172"/>
      <c r="U431" s="172"/>
      <c r="V431" s="172"/>
      <c r="W431" s="172"/>
      <c r="X431" s="172"/>
      <c r="Y431" s="172"/>
      <c r="Z431" s="172"/>
      <c r="AA431" s="172"/>
      <c r="AB431" s="172"/>
      <c r="AC431" s="172"/>
      <c r="AD431" s="172"/>
      <c r="AE431" s="172"/>
      <c r="AF431" s="172"/>
      <c r="AG431" s="172"/>
      <c r="AH431" s="172"/>
      <c r="AI431" s="172"/>
      <c r="AJ431" s="172"/>
      <c r="AK431" s="172">
        <v>0</v>
      </c>
      <c r="AL431" s="172"/>
      <c r="AM431" s="172"/>
      <c r="AN431" s="172"/>
      <c r="AO431" s="172"/>
      <c r="AP431" s="172"/>
      <c r="AQ431" s="172">
        <v>0</v>
      </c>
      <c r="AR431" s="172"/>
      <c r="AS431" s="172"/>
      <c r="AT431" s="172"/>
      <c r="AU431" s="172"/>
      <c r="AV431" s="172"/>
      <c r="AW431" s="172"/>
      <c r="AX431" s="172"/>
      <c r="AY431" s="172"/>
      <c r="AZ431" s="172"/>
      <c r="BA431" s="172"/>
      <c r="BB431" s="172"/>
    </row>
    <row r="432" spans="1:60" x14ac:dyDescent="0.2">
      <c r="A432" s="155">
        <v>41.01</v>
      </c>
      <c r="B432" s="162" t="s">
        <v>570</v>
      </c>
      <c r="C432" s="157" t="s">
        <v>185</v>
      </c>
      <c r="D432" s="166">
        <v>1</v>
      </c>
      <c r="E432" s="159">
        <v>26019592</v>
      </c>
      <c r="F432" s="159">
        <f>ROUND(D432*E432,0)</f>
        <v>26019592</v>
      </c>
      <c r="G432" s="159">
        <v>25811435</v>
      </c>
      <c r="H432" s="159">
        <f t="shared" ref="H432" si="1298">ROUND($D432*G432,0)</f>
        <v>25811435</v>
      </c>
      <c r="I432" s="160" t="str">
        <f t="shared" ref="I432" si="1299">+IF(G432&lt;=$E432,"OK","NO OK")</f>
        <v>OK</v>
      </c>
      <c r="J432" s="159">
        <v>25583872</v>
      </c>
      <c r="K432" s="159">
        <f t="shared" ref="K432" si="1300">ROUND($D432*J432,0)</f>
        <v>25583872</v>
      </c>
      <c r="L432" s="160" t="str">
        <f t="shared" ref="L432" si="1301">+IF(J432&lt;=$E432,"OK","NO OK")</f>
        <v>OK</v>
      </c>
      <c r="M432" s="159">
        <v>26019592</v>
      </c>
      <c r="N432" s="159">
        <f t="shared" ref="N432" si="1302">ROUND($D432*M432,0)</f>
        <v>26019592</v>
      </c>
      <c r="O432" s="160" t="str">
        <f t="shared" ref="O432" si="1303">+IF(M432&lt;=$E432,"OK","NO OK")</f>
        <v>OK</v>
      </c>
      <c r="P432" s="159">
        <v>25674832</v>
      </c>
      <c r="Q432" s="159">
        <f t="shared" ref="Q432" si="1304">ROUND($D432*P432,0)</f>
        <v>25674832</v>
      </c>
      <c r="R432" s="160" t="str">
        <f t="shared" ref="R432" si="1305">+IF(P432&lt;=$E432,"OK","NO OK")</f>
        <v>OK</v>
      </c>
      <c r="S432" s="159">
        <v>25725571</v>
      </c>
      <c r="T432" s="159">
        <f t="shared" ref="T432" si="1306">ROUND($D432*S432,0)</f>
        <v>25725571</v>
      </c>
      <c r="U432" s="160" t="str">
        <f t="shared" ref="U432" si="1307">+IF(S432&lt;=$E432,"OK","NO OK")</f>
        <v>OK</v>
      </c>
      <c r="V432" s="159">
        <v>25801027</v>
      </c>
      <c r="W432" s="159">
        <f t="shared" ref="W432" si="1308">ROUND($D432*V432,0)</f>
        <v>25801027</v>
      </c>
      <c r="X432" s="160" t="str">
        <f t="shared" ref="X432" si="1309">+IF(V432&lt;=$E432,"OK","NO OK")</f>
        <v>OK</v>
      </c>
      <c r="Y432" s="159">
        <v>26019592</v>
      </c>
      <c r="Z432" s="159">
        <f t="shared" ref="Z432" si="1310">ROUND($D432*Y432,0)</f>
        <v>26019592</v>
      </c>
      <c r="AA432" s="160" t="str">
        <f t="shared" ref="AA432" si="1311">+IF(Y432&lt;=$E432,"OK","NO OK")</f>
        <v>OK</v>
      </c>
      <c r="AB432" s="159">
        <v>25757132</v>
      </c>
      <c r="AC432" s="159">
        <f t="shared" ref="AC432" si="1312">ROUND($D432*AB432,0)</f>
        <v>25757132</v>
      </c>
      <c r="AD432" s="160" t="str">
        <f t="shared" ref="AD432" si="1313">+IF(AB432&lt;=$E432,"OK","NO OK")</f>
        <v>OK</v>
      </c>
      <c r="AE432" s="159">
        <v>25108906</v>
      </c>
      <c r="AF432" s="159">
        <f t="shared" ref="AF432" si="1314">ROUND($D432*AE432,0)</f>
        <v>25108906</v>
      </c>
      <c r="AG432" s="160" t="str">
        <f t="shared" ref="AG432" si="1315">+IF(AE432&lt;=$E432,"OK","NO OK")</f>
        <v>OK</v>
      </c>
      <c r="AH432" s="159">
        <v>25730775</v>
      </c>
      <c r="AI432" s="159">
        <f t="shared" ref="AI432" si="1316">ROUND($D432*AH432,0)</f>
        <v>25730775</v>
      </c>
      <c r="AJ432" s="160" t="str">
        <f t="shared" ref="AJ432" si="1317">+IF(AH432&lt;=$E432,"OK","NO OK")</f>
        <v>OK</v>
      </c>
      <c r="AK432" s="159">
        <v>25785416</v>
      </c>
      <c r="AL432" s="159">
        <f t="shared" ref="AL432" si="1318">ROUND($D432*AK432,0)</f>
        <v>25785416</v>
      </c>
      <c r="AM432" s="160" t="str">
        <f t="shared" ref="AM432" si="1319">+IF(AK432&lt;=$E432,"OK","NO OK")</f>
        <v>OK</v>
      </c>
      <c r="AN432" s="159">
        <v>25675980</v>
      </c>
      <c r="AO432" s="159">
        <f t="shared" ref="AO432" si="1320">ROUND($D432*AN432,0)</f>
        <v>25675980</v>
      </c>
      <c r="AP432" s="160" t="str">
        <f t="shared" ref="AP432" si="1321">+IF(AN432&lt;=$E432,"OK","NO OK")</f>
        <v>OK</v>
      </c>
      <c r="AQ432" s="159">
        <v>25829311</v>
      </c>
      <c r="AR432" s="159">
        <f t="shared" ref="AR432" si="1322">ROUND($D432*AQ432,0)</f>
        <v>25829311</v>
      </c>
      <c r="AS432" s="160" t="str">
        <f t="shared" ref="AS432" si="1323">+IF(AQ432&lt;=$E432,"OK","NO OK")</f>
        <v>OK</v>
      </c>
      <c r="AT432" s="159">
        <v>25819241</v>
      </c>
      <c r="AU432" s="159">
        <f t="shared" ref="AU432" si="1324">ROUND($D432*AT432,0)</f>
        <v>25819241</v>
      </c>
      <c r="AV432" s="160" t="str">
        <f t="shared" ref="AV432" si="1325">+IF(AT432&lt;=$E432,"OK","NO OK")</f>
        <v>OK</v>
      </c>
      <c r="AW432" s="159">
        <v>25500000</v>
      </c>
      <c r="AX432" s="159">
        <f t="shared" ref="AX432" si="1326">ROUND($D432*AW432,0)</f>
        <v>25500000</v>
      </c>
      <c r="AY432" s="160" t="str">
        <f t="shared" ref="AY432" si="1327">+IF(AW432&lt;=$E432,"OK","NO OK")</f>
        <v>OK</v>
      </c>
      <c r="AZ432" s="159">
        <v>26019592</v>
      </c>
      <c r="BA432" s="159">
        <f t="shared" ref="BA432" si="1328">ROUND($D432*AZ432,0)</f>
        <v>26019592</v>
      </c>
      <c r="BB432" s="160" t="str">
        <f t="shared" ref="BB432" si="1329">+IF(AZ432&lt;=$E432,"OK","NO OK")</f>
        <v>OK</v>
      </c>
    </row>
    <row r="433" spans="1:54" x14ac:dyDescent="0.2">
      <c r="A433" s="155"/>
      <c r="B433" s="164" t="s">
        <v>176</v>
      </c>
      <c r="C433" s="157"/>
      <c r="D433" s="165"/>
      <c r="E433" s="165"/>
      <c r="F433" s="167">
        <f>SUM(F432:F432)</f>
        <v>26019592</v>
      </c>
      <c r="G433" s="165"/>
      <c r="H433" s="167">
        <f>SUM(H432:H432)</f>
        <v>25811435</v>
      </c>
      <c r="I433" s="165"/>
      <c r="J433" s="165"/>
      <c r="K433" s="167">
        <f>SUM(K432:K432)</f>
        <v>25583872</v>
      </c>
      <c r="L433" s="165"/>
      <c r="M433" s="165"/>
      <c r="N433" s="167">
        <f>SUM(N432:N432)</f>
        <v>26019592</v>
      </c>
      <c r="O433" s="165"/>
      <c r="P433" s="165">
        <v>0</v>
      </c>
      <c r="Q433" s="167">
        <f>SUM(Q432:Q432)</f>
        <v>25674832</v>
      </c>
      <c r="R433" s="165"/>
      <c r="S433" s="165">
        <v>0</v>
      </c>
      <c r="T433" s="167">
        <f>SUM(T432:T432)</f>
        <v>25725571</v>
      </c>
      <c r="U433" s="165"/>
      <c r="V433" s="165"/>
      <c r="W433" s="167">
        <f>SUM(W432:W432)</f>
        <v>25801027</v>
      </c>
      <c r="X433" s="165"/>
      <c r="Y433" s="165"/>
      <c r="Z433" s="167">
        <f>SUM(Z432:Z432)</f>
        <v>26019592</v>
      </c>
      <c r="AA433" s="165"/>
      <c r="AB433" s="165"/>
      <c r="AC433" s="167">
        <f>SUM(AC432:AC432)</f>
        <v>25757132</v>
      </c>
      <c r="AD433" s="165"/>
      <c r="AE433" s="165"/>
      <c r="AF433" s="167">
        <f>SUM(AF432:AF432)</f>
        <v>25108906</v>
      </c>
      <c r="AG433" s="165"/>
      <c r="AH433" s="165"/>
      <c r="AI433" s="167">
        <f>SUM(AI432:AI432)</f>
        <v>25730775</v>
      </c>
      <c r="AJ433" s="165"/>
      <c r="AK433" s="165">
        <v>0</v>
      </c>
      <c r="AL433" s="167">
        <f>SUM(AL432:AL432)</f>
        <v>25785416</v>
      </c>
      <c r="AM433" s="165"/>
      <c r="AN433" s="165"/>
      <c r="AO433" s="167">
        <f>SUM(AO432:AO432)</f>
        <v>25675980</v>
      </c>
      <c r="AP433" s="165"/>
      <c r="AQ433" s="165">
        <v>0</v>
      </c>
      <c r="AR433" s="167">
        <f>SUM(AR432:AR432)</f>
        <v>25829311</v>
      </c>
      <c r="AS433" s="165"/>
      <c r="AT433" s="165"/>
      <c r="AU433" s="167">
        <f>SUM(AU432:AU432)</f>
        <v>25819241</v>
      </c>
      <c r="AV433" s="165"/>
      <c r="AW433" s="165"/>
      <c r="AX433" s="167">
        <f>SUM(AX432:AX432)</f>
        <v>25500000</v>
      </c>
      <c r="AY433" s="165"/>
      <c r="AZ433" s="165"/>
      <c r="BA433" s="167">
        <f>SUM(BA432:BA432)</f>
        <v>26019592</v>
      </c>
      <c r="BB433" s="165"/>
    </row>
    <row r="434" spans="1:54" s="148" customFormat="1" x14ac:dyDescent="0.2">
      <c r="A434" s="146"/>
      <c r="B434" s="149" t="s">
        <v>571</v>
      </c>
      <c r="C434" s="146"/>
      <c r="D434" s="146"/>
      <c r="E434" s="146"/>
      <c r="F434" s="146"/>
      <c r="G434" s="146"/>
      <c r="H434" s="146"/>
      <c r="I434" s="146"/>
      <c r="J434" s="146"/>
      <c r="K434" s="146"/>
      <c r="L434" s="146"/>
      <c r="M434" s="146"/>
      <c r="N434" s="146"/>
      <c r="O434" s="146"/>
      <c r="P434" s="146">
        <v>0</v>
      </c>
      <c r="Q434" s="146"/>
      <c r="R434" s="146"/>
      <c r="S434" s="146">
        <v>0</v>
      </c>
      <c r="T434" s="146"/>
      <c r="U434" s="146"/>
      <c r="V434" s="146"/>
      <c r="W434" s="146"/>
      <c r="X434" s="146"/>
      <c r="Y434" s="146"/>
      <c r="Z434" s="146"/>
      <c r="AA434" s="146"/>
      <c r="AB434" s="146"/>
      <c r="AC434" s="146"/>
      <c r="AD434" s="146"/>
      <c r="AE434" s="146"/>
      <c r="AF434" s="146"/>
      <c r="AG434" s="146"/>
      <c r="AH434" s="146"/>
      <c r="AI434" s="146"/>
      <c r="AJ434" s="146"/>
      <c r="AK434" s="146">
        <v>0</v>
      </c>
      <c r="AL434" s="146"/>
      <c r="AM434" s="146"/>
      <c r="AN434" s="146"/>
      <c r="AO434" s="146"/>
      <c r="AP434" s="146"/>
      <c r="AQ434" s="146">
        <v>0</v>
      </c>
      <c r="AR434" s="146"/>
      <c r="AS434" s="146"/>
      <c r="AT434" s="146"/>
      <c r="AU434" s="146"/>
      <c r="AV434" s="146"/>
      <c r="AW434" s="146"/>
      <c r="AX434" s="146"/>
      <c r="AY434" s="146"/>
      <c r="AZ434" s="146"/>
      <c r="BA434" s="146"/>
      <c r="BB434" s="146"/>
    </row>
    <row r="435" spans="1:54" s="148" customFormat="1" x14ac:dyDescent="0.2">
      <c r="A435" s="169">
        <v>42</v>
      </c>
      <c r="B435" s="170" t="s">
        <v>572</v>
      </c>
      <c r="C435" s="171"/>
      <c r="D435" s="172"/>
      <c r="E435" s="172"/>
      <c r="F435" s="172"/>
      <c r="G435" s="172"/>
      <c r="H435" s="172"/>
      <c r="I435" s="172"/>
      <c r="J435" s="172"/>
      <c r="K435" s="172"/>
      <c r="L435" s="172"/>
      <c r="M435" s="172"/>
      <c r="N435" s="172"/>
      <c r="O435" s="172"/>
      <c r="P435" s="172">
        <v>0</v>
      </c>
      <c r="Q435" s="172"/>
      <c r="R435" s="172"/>
      <c r="S435" s="172">
        <v>0</v>
      </c>
      <c r="T435" s="172"/>
      <c r="U435" s="172"/>
      <c r="V435" s="172"/>
      <c r="W435" s="172"/>
      <c r="X435" s="172"/>
      <c r="Y435" s="172"/>
      <c r="Z435" s="172"/>
      <c r="AA435" s="172"/>
      <c r="AB435" s="172"/>
      <c r="AC435" s="172"/>
      <c r="AD435" s="172"/>
      <c r="AE435" s="172"/>
      <c r="AF435" s="172"/>
      <c r="AG435" s="172"/>
      <c r="AH435" s="172"/>
      <c r="AI435" s="172"/>
      <c r="AJ435" s="172"/>
      <c r="AK435" s="172">
        <v>0</v>
      </c>
      <c r="AL435" s="172"/>
      <c r="AM435" s="172"/>
      <c r="AN435" s="172"/>
      <c r="AO435" s="172"/>
      <c r="AP435" s="172"/>
      <c r="AQ435" s="172">
        <v>0</v>
      </c>
      <c r="AR435" s="172"/>
      <c r="AS435" s="172"/>
      <c r="AT435" s="172"/>
      <c r="AU435" s="172"/>
      <c r="AV435" s="172"/>
      <c r="AW435" s="172"/>
      <c r="AX435" s="172"/>
      <c r="AY435" s="172"/>
      <c r="AZ435" s="172"/>
      <c r="BA435" s="172"/>
      <c r="BB435" s="172"/>
    </row>
    <row r="436" spans="1:54" ht="45" x14ac:dyDescent="0.2">
      <c r="A436" s="155">
        <v>42.01</v>
      </c>
      <c r="B436" s="162" t="s">
        <v>573</v>
      </c>
      <c r="C436" s="157" t="s">
        <v>185</v>
      </c>
      <c r="D436" s="166">
        <v>159</v>
      </c>
      <c r="E436" s="159">
        <v>156303</v>
      </c>
      <c r="F436" s="159">
        <f t="shared" ref="F436:F460" si="1330">ROUND(D436*E436,0)</f>
        <v>24852177</v>
      </c>
      <c r="G436" s="159">
        <v>155053</v>
      </c>
      <c r="H436" s="159">
        <f t="shared" ref="H436:H439" si="1331">ROUND($D436*G436,0)</f>
        <v>24653427</v>
      </c>
      <c r="I436" s="160" t="str">
        <f t="shared" ref="I436:I439" si="1332">+IF(G436&lt;=$E436,"OK","NO OK")</f>
        <v>OK</v>
      </c>
      <c r="J436" s="159">
        <v>153686</v>
      </c>
      <c r="K436" s="159">
        <f t="shared" ref="K436:K439" si="1333">ROUND($D436*J436,0)</f>
        <v>24436074</v>
      </c>
      <c r="L436" s="160" t="str">
        <f t="shared" ref="L436:L439" si="1334">+IF(J436&lt;=$E436,"OK","NO OK")</f>
        <v>OK</v>
      </c>
      <c r="M436" s="159">
        <v>156303</v>
      </c>
      <c r="N436" s="159">
        <f t="shared" ref="N436:N439" si="1335">ROUND($D436*M436,0)</f>
        <v>24852177</v>
      </c>
      <c r="O436" s="160" t="str">
        <f t="shared" ref="O436:O439" si="1336">+IF(M436&lt;=$E436,"OK","NO OK")</f>
        <v>OK</v>
      </c>
      <c r="P436" s="159">
        <v>154232</v>
      </c>
      <c r="Q436" s="159">
        <f t="shared" ref="Q436:Q439" si="1337">ROUND($D436*P436,0)</f>
        <v>24522888</v>
      </c>
      <c r="R436" s="160" t="str">
        <f t="shared" ref="R436:R439" si="1338">+IF(P436&lt;=$E436,"OK","NO OK")</f>
        <v>OK</v>
      </c>
      <c r="S436" s="159">
        <v>154537</v>
      </c>
      <c r="T436" s="159">
        <f t="shared" ref="T436:T439" si="1339">ROUND($D436*S436,0)</f>
        <v>24571383</v>
      </c>
      <c r="U436" s="160" t="str">
        <f t="shared" ref="U436:U439" si="1340">+IF(S436&lt;=$E436,"OK","NO OK")</f>
        <v>OK</v>
      </c>
      <c r="V436" s="159">
        <v>154990</v>
      </c>
      <c r="W436" s="159">
        <f t="shared" ref="W436:W439" si="1341">ROUND($D436*V436,0)</f>
        <v>24643410</v>
      </c>
      <c r="X436" s="160" t="str">
        <f t="shared" ref="X436:X439" si="1342">+IF(V436&lt;=$E436,"OK","NO OK")</f>
        <v>OK</v>
      </c>
      <c r="Y436" s="159">
        <v>156303</v>
      </c>
      <c r="Z436" s="159">
        <f t="shared" ref="Z436:Z439" si="1343">ROUND($D436*Y436,0)</f>
        <v>24852177</v>
      </c>
      <c r="AA436" s="160" t="str">
        <f t="shared" ref="AA436:AA439" si="1344">+IF(Y436&lt;=$E436,"OK","NO OK")</f>
        <v>OK</v>
      </c>
      <c r="AB436" s="159">
        <v>154726</v>
      </c>
      <c r="AC436" s="159">
        <f t="shared" ref="AC436:AC439" si="1345">ROUND($D436*AB436,0)</f>
        <v>24601434</v>
      </c>
      <c r="AD436" s="160" t="str">
        <f t="shared" ref="AD436:AD439" si="1346">+IF(AB436&lt;=$E436,"OK","NO OK")</f>
        <v>OK</v>
      </c>
      <c r="AE436" s="159">
        <v>150832</v>
      </c>
      <c r="AF436" s="159">
        <f t="shared" ref="AF436:AF439" si="1347">ROUND($D436*AE436,0)</f>
        <v>23982288</v>
      </c>
      <c r="AG436" s="160" t="str">
        <f t="shared" ref="AG436:AG439" si="1348">+IF(AE436&lt;=$E436,"OK","NO OK")</f>
        <v>OK</v>
      </c>
      <c r="AH436" s="159">
        <v>154568</v>
      </c>
      <c r="AI436" s="159">
        <f t="shared" ref="AI436:AI439" si="1349">ROUND($D436*AH436,0)</f>
        <v>24576312</v>
      </c>
      <c r="AJ436" s="160" t="str">
        <f t="shared" ref="AJ436:AJ439" si="1350">+IF(AH436&lt;=$E436,"OK","NO OK")</f>
        <v>OK</v>
      </c>
      <c r="AK436" s="159">
        <v>154896</v>
      </c>
      <c r="AL436" s="159">
        <f t="shared" ref="AL436:AL439" si="1351">ROUND($D436*AK436,0)</f>
        <v>24628464</v>
      </c>
      <c r="AM436" s="160" t="str">
        <f t="shared" ref="AM436:AM439" si="1352">+IF(AK436&lt;=$E436,"OK","NO OK")</f>
        <v>OK</v>
      </c>
      <c r="AN436" s="159">
        <v>154239</v>
      </c>
      <c r="AO436" s="159">
        <f t="shared" ref="AO436:AO439" si="1353">ROUND($D436*AN436,0)</f>
        <v>24524001</v>
      </c>
      <c r="AP436" s="160" t="str">
        <f t="shared" ref="AP436:AP439" si="1354">+IF(AN436&lt;=$E436,"OK","NO OK")</f>
        <v>OK</v>
      </c>
      <c r="AQ436" s="159">
        <v>155160</v>
      </c>
      <c r="AR436" s="159">
        <f t="shared" ref="AR436:AR439" si="1355">ROUND($D436*AQ436,0)</f>
        <v>24670440</v>
      </c>
      <c r="AS436" s="160" t="str">
        <f t="shared" ref="AS436:AS439" si="1356">+IF(AQ436&lt;=$E436,"OK","NO OK")</f>
        <v>OK</v>
      </c>
      <c r="AT436" s="159">
        <v>155099</v>
      </c>
      <c r="AU436" s="159">
        <f t="shared" ref="AU436:AU439" si="1357">ROUND($D436*AT436,0)</f>
        <v>24660741</v>
      </c>
      <c r="AV436" s="160" t="str">
        <f t="shared" ref="AV436:AV439" si="1358">+IF(AT436&lt;=$E436,"OK","NO OK")</f>
        <v>OK</v>
      </c>
      <c r="AW436" s="159">
        <v>153200</v>
      </c>
      <c r="AX436" s="159">
        <f t="shared" ref="AX436:AX439" si="1359">ROUND($D436*AW436,0)</f>
        <v>24358800</v>
      </c>
      <c r="AY436" s="160" t="str">
        <f t="shared" ref="AY436:AY439" si="1360">+IF(AW436&lt;=$E436,"OK","NO OK")</f>
        <v>OK</v>
      </c>
      <c r="AZ436" s="159">
        <v>156303</v>
      </c>
      <c r="BA436" s="159">
        <f t="shared" ref="BA436:BA439" si="1361">ROUND($D436*AZ436,0)</f>
        <v>24852177</v>
      </c>
      <c r="BB436" s="160" t="str">
        <f t="shared" ref="BB436:BB439" si="1362">+IF(AZ436&lt;=$E436,"OK","NO OK")</f>
        <v>OK</v>
      </c>
    </row>
    <row r="437" spans="1:54" x14ac:dyDescent="0.2">
      <c r="A437" s="155">
        <v>42.02</v>
      </c>
      <c r="B437" s="162" t="s">
        <v>574</v>
      </c>
      <c r="C437" s="157" t="s">
        <v>170</v>
      </c>
      <c r="D437" s="166">
        <v>7950</v>
      </c>
      <c r="E437" s="159">
        <v>2381</v>
      </c>
      <c r="F437" s="159">
        <f t="shared" si="1330"/>
        <v>18928950</v>
      </c>
      <c r="G437" s="159">
        <v>2362</v>
      </c>
      <c r="H437" s="159">
        <f t="shared" si="1331"/>
        <v>18777900</v>
      </c>
      <c r="I437" s="160" t="str">
        <f t="shared" si="1332"/>
        <v>OK</v>
      </c>
      <c r="J437" s="159">
        <v>2341</v>
      </c>
      <c r="K437" s="159">
        <f t="shared" si="1333"/>
        <v>18610950</v>
      </c>
      <c r="L437" s="160" t="str">
        <f t="shared" si="1334"/>
        <v>OK</v>
      </c>
      <c r="M437" s="159">
        <v>2381</v>
      </c>
      <c r="N437" s="159">
        <f t="shared" si="1335"/>
        <v>18928950</v>
      </c>
      <c r="O437" s="160" t="str">
        <f t="shared" si="1336"/>
        <v>OK</v>
      </c>
      <c r="P437" s="159">
        <v>2349</v>
      </c>
      <c r="Q437" s="159">
        <f t="shared" si="1337"/>
        <v>18674550</v>
      </c>
      <c r="R437" s="160" t="str">
        <f t="shared" si="1338"/>
        <v>OK</v>
      </c>
      <c r="S437" s="159">
        <v>2354</v>
      </c>
      <c r="T437" s="159">
        <f t="shared" si="1339"/>
        <v>18714300</v>
      </c>
      <c r="U437" s="160" t="str">
        <f t="shared" si="1340"/>
        <v>OK</v>
      </c>
      <c r="V437" s="159">
        <v>2361</v>
      </c>
      <c r="W437" s="159">
        <f t="shared" si="1341"/>
        <v>18769950</v>
      </c>
      <c r="X437" s="160" t="str">
        <f t="shared" si="1342"/>
        <v>OK</v>
      </c>
      <c r="Y437" s="159">
        <v>2381</v>
      </c>
      <c r="Z437" s="159">
        <f t="shared" si="1343"/>
        <v>18928950</v>
      </c>
      <c r="AA437" s="160" t="str">
        <f t="shared" si="1344"/>
        <v>OK</v>
      </c>
      <c r="AB437" s="159">
        <v>2357</v>
      </c>
      <c r="AC437" s="159">
        <f t="shared" si="1345"/>
        <v>18738150</v>
      </c>
      <c r="AD437" s="160" t="str">
        <f t="shared" si="1346"/>
        <v>OK</v>
      </c>
      <c r="AE437" s="159">
        <v>2298</v>
      </c>
      <c r="AF437" s="159">
        <f t="shared" si="1347"/>
        <v>18269100</v>
      </c>
      <c r="AG437" s="160" t="str">
        <f t="shared" si="1348"/>
        <v>OK</v>
      </c>
      <c r="AH437" s="159">
        <v>2355</v>
      </c>
      <c r="AI437" s="159">
        <f t="shared" si="1349"/>
        <v>18722250</v>
      </c>
      <c r="AJ437" s="160" t="str">
        <f t="shared" si="1350"/>
        <v>OK</v>
      </c>
      <c r="AK437" s="159">
        <v>2360</v>
      </c>
      <c r="AL437" s="159">
        <f t="shared" si="1351"/>
        <v>18762000</v>
      </c>
      <c r="AM437" s="160" t="str">
        <f t="shared" si="1352"/>
        <v>OK</v>
      </c>
      <c r="AN437" s="159">
        <v>2350</v>
      </c>
      <c r="AO437" s="159">
        <f t="shared" si="1353"/>
        <v>18682500</v>
      </c>
      <c r="AP437" s="160" t="str">
        <f t="shared" si="1354"/>
        <v>OK</v>
      </c>
      <c r="AQ437" s="159">
        <v>2364</v>
      </c>
      <c r="AR437" s="159">
        <f t="shared" si="1355"/>
        <v>18793800</v>
      </c>
      <c r="AS437" s="160" t="str">
        <f t="shared" si="1356"/>
        <v>OK</v>
      </c>
      <c r="AT437" s="159">
        <v>2363</v>
      </c>
      <c r="AU437" s="159">
        <f t="shared" si="1357"/>
        <v>18785850</v>
      </c>
      <c r="AV437" s="160" t="str">
        <f t="shared" si="1358"/>
        <v>OK</v>
      </c>
      <c r="AW437" s="159">
        <v>2335</v>
      </c>
      <c r="AX437" s="159">
        <f t="shared" si="1359"/>
        <v>18563250</v>
      </c>
      <c r="AY437" s="160" t="str">
        <f t="shared" si="1360"/>
        <v>OK</v>
      </c>
      <c r="AZ437" s="159">
        <v>2381</v>
      </c>
      <c r="BA437" s="159">
        <f t="shared" si="1361"/>
        <v>18928950</v>
      </c>
      <c r="BB437" s="160" t="str">
        <f t="shared" si="1362"/>
        <v>OK</v>
      </c>
    </row>
    <row r="438" spans="1:54" x14ac:dyDescent="0.2">
      <c r="A438" s="155">
        <v>42.03</v>
      </c>
      <c r="B438" s="162" t="s">
        <v>575</v>
      </c>
      <c r="C438" s="157" t="s">
        <v>185</v>
      </c>
      <c r="D438" s="166">
        <v>159</v>
      </c>
      <c r="E438" s="159">
        <v>41082</v>
      </c>
      <c r="F438" s="159">
        <f t="shared" si="1330"/>
        <v>6532038</v>
      </c>
      <c r="G438" s="159">
        <v>40753</v>
      </c>
      <c r="H438" s="159">
        <f t="shared" si="1331"/>
        <v>6479727</v>
      </c>
      <c r="I438" s="160" t="str">
        <f t="shared" si="1332"/>
        <v>OK</v>
      </c>
      <c r="J438" s="159">
        <v>40394</v>
      </c>
      <c r="K438" s="159">
        <f t="shared" si="1333"/>
        <v>6422646</v>
      </c>
      <c r="L438" s="160" t="str">
        <f t="shared" si="1334"/>
        <v>OK</v>
      </c>
      <c r="M438" s="159">
        <v>41082</v>
      </c>
      <c r="N438" s="159">
        <f t="shared" si="1335"/>
        <v>6532038</v>
      </c>
      <c r="O438" s="160" t="str">
        <f t="shared" si="1336"/>
        <v>OK</v>
      </c>
      <c r="P438" s="159">
        <v>40538</v>
      </c>
      <c r="Q438" s="159">
        <f t="shared" si="1337"/>
        <v>6445542</v>
      </c>
      <c r="R438" s="160" t="str">
        <f t="shared" si="1338"/>
        <v>OK</v>
      </c>
      <c r="S438" s="159">
        <v>40618</v>
      </c>
      <c r="T438" s="159">
        <f t="shared" si="1339"/>
        <v>6458262</v>
      </c>
      <c r="U438" s="160" t="str">
        <f t="shared" si="1340"/>
        <v>OK</v>
      </c>
      <c r="V438" s="159">
        <v>40737</v>
      </c>
      <c r="W438" s="159">
        <f t="shared" si="1341"/>
        <v>6477183</v>
      </c>
      <c r="X438" s="160" t="str">
        <f t="shared" si="1342"/>
        <v>OK</v>
      </c>
      <c r="Y438" s="159">
        <v>41082</v>
      </c>
      <c r="Z438" s="159">
        <f t="shared" si="1343"/>
        <v>6532038</v>
      </c>
      <c r="AA438" s="160" t="str">
        <f t="shared" si="1344"/>
        <v>OK</v>
      </c>
      <c r="AB438" s="159">
        <v>40668</v>
      </c>
      <c r="AC438" s="159">
        <f t="shared" si="1345"/>
        <v>6466212</v>
      </c>
      <c r="AD438" s="160" t="str">
        <f t="shared" si="1346"/>
        <v>OK</v>
      </c>
      <c r="AE438" s="159">
        <v>39644</v>
      </c>
      <c r="AF438" s="159">
        <f t="shared" si="1347"/>
        <v>6303396</v>
      </c>
      <c r="AG438" s="160" t="str">
        <f t="shared" si="1348"/>
        <v>OK</v>
      </c>
      <c r="AH438" s="159">
        <v>40626</v>
      </c>
      <c r="AI438" s="159">
        <f t="shared" si="1349"/>
        <v>6459534</v>
      </c>
      <c r="AJ438" s="160" t="str">
        <f t="shared" si="1350"/>
        <v>OK</v>
      </c>
      <c r="AK438" s="159">
        <v>40712</v>
      </c>
      <c r="AL438" s="159">
        <f t="shared" si="1351"/>
        <v>6473208</v>
      </c>
      <c r="AM438" s="160" t="str">
        <f t="shared" si="1352"/>
        <v>OK</v>
      </c>
      <c r="AN438" s="159">
        <v>40539</v>
      </c>
      <c r="AO438" s="159">
        <f t="shared" si="1353"/>
        <v>6445701</v>
      </c>
      <c r="AP438" s="160" t="str">
        <f t="shared" si="1354"/>
        <v>OK</v>
      </c>
      <c r="AQ438" s="159">
        <v>40782</v>
      </c>
      <c r="AR438" s="159">
        <f t="shared" si="1355"/>
        <v>6484338</v>
      </c>
      <c r="AS438" s="160" t="str">
        <f t="shared" si="1356"/>
        <v>OK</v>
      </c>
      <c r="AT438" s="159">
        <v>40766</v>
      </c>
      <c r="AU438" s="159">
        <f t="shared" si="1357"/>
        <v>6481794</v>
      </c>
      <c r="AV438" s="160" t="str">
        <f t="shared" si="1358"/>
        <v>OK</v>
      </c>
      <c r="AW438" s="159">
        <v>40300</v>
      </c>
      <c r="AX438" s="159">
        <f t="shared" si="1359"/>
        <v>6407700</v>
      </c>
      <c r="AY438" s="160" t="str">
        <f t="shared" si="1360"/>
        <v>OK</v>
      </c>
      <c r="AZ438" s="159">
        <v>41082</v>
      </c>
      <c r="BA438" s="159">
        <f t="shared" si="1361"/>
        <v>6532038</v>
      </c>
      <c r="BB438" s="160" t="str">
        <f t="shared" si="1362"/>
        <v>OK</v>
      </c>
    </row>
    <row r="439" spans="1:54" x14ac:dyDescent="0.2">
      <c r="A439" s="155">
        <v>42.04</v>
      </c>
      <c r="B439" s="162" t="s">
        <v>576</v>
      </c>
      <c r="C439" s="157" t="s">
        <v>185</v>
      </c>
      <c r="D439" s="166">
        <v>159</v>
      </c>
      <c r="E439" s="159">
        <v>53035</v>
      </c>
      <c r="F439" s="159">
        <f t="shared" si="1330"/>
        <v>8432565</v>
      </c>
      <c r="G439" s="159">
        <v>52611</v>
      </c>
      <c r="H439" s="159">
        <f t="shared" si="1331"/>
        <v>8365149</v>
      </c>
      <c r="I439" s="160" t="str">
        <f t="shared" si="1332"/>
        <v>OK</v>
      </c>
      <c r="J439" s="159">
        <v>52147</v>
      </c>
      <c r="K439" s="159">
        <f t="shared" si="1333"/>
        <v>8291373</v>
      </c>
      <c r="L439" s="160" t="str">
        <f t="shared" si="1334"/>
        <v>OK</v>
      </c>
      <c r="M439" s="159">
        <v>53035</v>
      </c>
      <c r="N439" s="159">
        <f t="shared" si="1335"/>
        <v>8432565</v>
      </c>
      <c r="O439" s="160" t="str">
        <f t="shared" si="1336"/>
        <v>OK</v>
      </c>
      <c r="P439" s="159">
        <v>52332</v>
      </c>
      <c r="Q439" s="159">
        <f t="shared" si="1337"/>
        <v>8320788</v>
      </c>
      <c r="R439" s="160" t="str">
        <f t="shared" si="1338"/>
        <v>OK</v>
      </c>
      <c r="S439" s="159">
        <v>52436</v>
      </c>
      <c r="T439" s="159">
        <f t="shared" si="1339"/>
        <v>8337324</v>
      </c>
      <c r="U439" s="160" t="str">
        <f t="shared" si="1340"/>
        <v>OK</v>
      </c>
      <c r="V439" s="159">
        <v>52590</v>
      </c>
      <c r="W439" s="159">
        <f t="shared" si="1341"/>
        <v>8361810</v>
      </c>
      <c r="X439" s="160" t="str">
        <f t="shared" si="1342"/>
        <v>OK</v>
      </c>
      <c r="Y439" s="159">
        <v>53035</v>
      </c>
      <c r="Z439" s="159">
        <f t="shared" si="1343"/>
        <v>8432565</v>
      </c>
      <c r="AA439" s="160" t="str">
        <f t="shared" si="1344"/>
        <v>OK</v>
      </c>
      <c r="AB439" s="159">
        <v>52500</v>
      </c>
      <c r="AC439" s="159">
        <f t="shared" si="1345"/>
        <v>8347500</v>
      </c>
      <c r="AD439" s="160" t="str">
        <f t="shared" si="1346"/>
        <v>OK</v>
      </c>
      <c r="AE439" s="159">
        <v>51179</v>
      </c>
      <c r="AF439" s="159">
        <f t="shared" si="1347"/>
        <v>8137461</v>
      </c>
      <c r="AG439" s="160" t="str">
        <f t="shared" si="1348"/>
        <v>OK</v>
      </c>
      <c r="AH439" s="159">
        <v>52446</v>
      </c>
      <c r="AI439" s="159">
        <f t="shared" si="1349"/>
        <v>8338914</v>
      </c>
      <c r="AJ439" s="160" t="str">
        <f t="shared" si="1350"/>
        <v>OK</v>
      </c>
      <c r="AK439" s="159">
        <v>52558</v>
      </c>
      <c r="AL439" s="159">
        <f t="shared" si="1351"/>
        <v>8356722</v>
      </c>
      <c r="AM439" s="160" t="str">
        <f t="shared" si="1352"/>
        <v>OK</v>
      </c>
      <c r="AN439" s="159">
        <v>52335</v>
      </c>
      <c r="AO439" s="159">
        <f t="shared" si="1353"/>
        <v>8321265</v>
      </c>
      <c r="AP439" s="160" t="str">
        <f t="shared" si="1354"/>
        <v>OK</v>
      </c>
      <c r="AQ439" s="159">
        <v>52647</v>
      </c>
      <c r="AR439" s="159">
        <f t="shared" si="1355"/>
        <v>8370873</v>
      </c>
      <c r="AS439" s="160" t="str">
        <f t="shared" si="1356"/>
        <v>OK</v>
      </c>
      <c r="AT439" s="159">
        <v>52627</v>
      </c>
      <c r="AU439" s="159">
        <f t="shared" si="1357"/>
        <v>8367693</v>
      </c>
      <c r="AV439" s="160" t="str">
        <f t="shared" si="1358"/>
        <v>OK</v>
      </c>
      <c r="AW439" s="159">
        <v>52000</v>
      </c>
      <c r="AX439" s="159">
        <f t="shared" si="1359"/>
        <v>8268000</v>
      </c>
      <c r="AY439" s="160" t="str">
        <f t="shared" si="1360"/>
        <v>OK</v>
      </c>
      <c r="AZ439" s="159">
        <v>53035</v>
      </c>
      <c r="BA439" s="159">
        <f t="shared" si="1361"/>
        <v>8432565</v>
      </c>
      <c r="BB439" s="160" t="str">
        <f t="shared" si="1362"/>
        <v>OK</v>
      </c>
    </row>
    <row r="440" spans="1:54" x14ac:dyDescent="0.2">
      <c r="A440" s="155"/>
      <c r="B440" s="164" t="s">
        <v>176</v>
      </c>
      <c r="C440" s="157"/>
      <c r="D440" s="165"/>
      <c r="E440" s="165"/>
      <c r="F440" s="167">
        <f>SUM(F436:F439)</f>
        <v>58745730</v>
      </c>
      <c r="G440" s="165"/>
      <c r="H440" s="167">
        <f>SUM(H436:H439)</f>
        <v>58276203</v>
      </c>
      <c r="I440" s="165"/>
      <c r="J440" s="165"/>
      <c r="K440" s="167">
        <f>SUM(K436:K439)</f>
        <v>57761043</v>
      </c>
      <c r="L440" s="165"/>
      <c r="M440" s="165"/>
      <c r="N440" s="167">
        <f>SUM(N436:N439)</f>
        <v>58745730</v>
      </c>
      <c r="O440" s="165"/>
      <c r="P440" s="165">
        <v>0</v>
      </c>
      <c r="Q440" s="167">
        <f>SUM(Q436:Q439)</f>
        <v>57963768</v>
      </c>
      <c r="R440" s="165"/>
      <c r="S440" s="165">
        <v>0</v>
      </c>
      <c r="T440" s="167">
        <f>SUM(T436:T439)</f>
        <v>58081269</v>
      </c>
      <c r="U440" s="165"/>
      <c r="V440" s="165"/>
      <c r="W440" s="167">
        <f>SUM(W436:W439)</f>
        <v>58252353</v>
      </c>
      <c r="X440" s="165"/>
      <c r="Y440" s="165"/>
      <c r="Z440" s="167">
        <f>SUM(Z436:Z439)</f>
        <v>58745730</v>
      </c>
      <c r="AA440" s="165"/>
      <c r="AB440" s="165"/>
      <c r="AC440" s="167">
        <f>SUM(AC436:AC439)</f>
        <v>58153296</v>
      </c>
      <c r="AD440" s="165"/>
      <c r="AE440" s="165"/>
      <c r="AF440" s="167">
        <f>SUM(AF436:AF439)</f>
        <v>56692245</v>
      </c>
      <c r="AG440" s="165"/>
      <c r="AH440" s="165"/>
      <c r="AI440" s="167">
        <f>SUM(AI436:AI439)</f>
        <v>58097010</v>
      </c>
      <c r="AJ440" s="165"/>
      <c r="AK440" s="165">
        <v>0</v>
      </c>
      <c r="AL440" s="167">
        <f>SUM(AL436:AL439)</f>
        <v>58220394</v>
      </c>
      <c r="AM440" s="165"/>
      <c r="AN440" s="165"/>
      <c r="AO440" s="167">
        <f>SUM(AO436:AO439)</f>
        <v>57973467</v>
      </c>
      <c r="AP440" s="165"/>
      <c r="AQ440" s="165">
        <v>0</v>
      </c>
      <c r="AR440" s="167">
        <f>SUM(AR436:AR439)</f>
        <v>58319451</v>
      </c>
      <c r="AS440" s="165"/>
      <c r="AT440" s="165"/>
      <c r="AU440" s="167">
        <f>SUM(AU436:AU439)</f>
        <v>58296078</v>
      </c>
      <c r="AV440" s="165"/>
      <c r="AW440" s="165"/>
      <c r="AX440" s="167">
        <f>SUM(AX436:AX439)</f>
        <v>57597750</v>
      </c>
      <c r="AY440" s="165"/>
      <c r="AZ440" s="165"/>
      <c r="BA440" s="167">
        <f>SUM(BA436:BA439)</f>
        <v>58745730</v>
      </c>
      <c r="BB440" s="165"/>
    </row>
    <row r="441" spans="1:54" s="148" customFormat="1" x14ac:dyDescent="0.2">
      <c r="A441" s="169">
        <v>43</v>
      </c>
      <c r="B441" s="170" t="s">
        <v>577</v>
      </c>
      <c r="C441" s="171"/>
      <c r="D441" s="172"/>
      <c r="E441" s="172"/>
      <c r="F441" s="172"/>
      <c r="G441" s="172"/>
      <c r="H441" s="172"/>
      <c r="I441" s="172"/>
      <c r="J441" s="172"/>
      <c r="K441" s="172"/>
      <c r="L441" s="172"/>
      <c r="M441" s="172"/>
      <c r="N441" s="172"/>
      <c r="O441" s="172"/>
      <c r="P441" s="172">
        <v>0</v>
      </c>
      <c r="Q441" s="172"/>
      <c r="R441" s="172"/>
      <c r="S441" s="172">
        <v>0</v>
      </c>
      <c r="T441" s="172"/>
      <c r="U441" s="172"/>
      <c r="V441" s="172"/>
      <c r="W441" s="172"/>
      <c r="X441" s="172"/>
      <c r="Y441" s="172"/>
      <c r="Z441" s="172"/>
      <c r="AA441" s="172"/>
      <c r="AB441" s="172"/>
      <c r="AC441" s="172"/>
      <c r="AD441" s="172"/>
      <c r="AE441" s="172"/>
      <c r="AF441" s="172"/>
      <c r="AG441" s="172"/>
      <c r="AH441" s="172"/>
      <c r="AI441" s="172"/>
      <c r="AJ441" s="172"/>
      <c r="AK441" s="172">
        <v>0</v>
      </c>
      <c r="AL441" s="172"/>
      <c r="AM441" s="172"/>
      <c r="AN441" s="172"/>
      <c r="AO441" s="172"/>
      <c r="AP441" s="172"/>
      <c r="AQ441" s="172">
        <v>0</v>
      </c>
      <c r="AR441" s="172"/>
      <c r="AS441" s="172"/>
      <c r="AT441" s="172"/>
      <c r="AU441" s="172"/>
      <c r="AV441" s="172"/>
      <c r="AW441" s="172"/>
      <c r="AX441" s="172"/>
      <c r="AY441" s="172"/>
      <c r="AZ441" s="172"/>
      <c r="BA441" s="172"/>
      <c r="BB441" s="172"/>
    </row>
    <row r="442" spans="1:54" ht="45" x14ac:dyDescent="0.2">
      <c r="A442" s="155">
        <v>43.01</v>
      </c>
      <c r="B442" s="162" t="s">
        <v>578</v>
      </c>
      <c r="C442" s="157" t="s">
        <v>185</v>
      </c>
      <c r="D442" s="166">
        <v>2</v>
      </c>
      <c r="E442" s="159">
        <v>1064920</v>
      </c>
      <c r="F442" s="159">
        <f t="shared" si="1330"/>
        <v>2129840</v>
      </c>
      <c r="G442" s="159">
        <v>1056401</v>
      </c>
      <c r="H442" s="159">
        <f t="shared" ref="H442:H444" si="1363">ROUND($D442*G442,0)</f>
        <v>2112802</v>
      </c>
      <c r="I442" s="160" t="str">
        <f t="shared" ref="I442:I444" si="1364">+IF(G442&lt;=$E442,"OK","NO OK")</f>
        <v>OK</v>
      </c>
      <c r="J442" s="159">
        <v>1047087</v>
      </c>
      <c r="K442" s="159">
        <f t="shared" ref="K442:K444" si="1365">ROUND($D442*J442,0)</f>
        <v>2094174</v>
      </c>
      <c r="L442" s="160" t="str">
        <f t="shared" ref="L442:L444" si="1366">+IF(J442&lt;=$E442,"OK","NO OK")</f>
        <v>OK</v>
      </c>
      <c r="M442" s="159">
        <v>1064920</v>
      </c>
      <c r="N442" s="159">
        <f t="shared" ref="N442:N444" si="1367">ROUND($D442*M442,0)</f>
        <v>2129840</v>
      </c>
      <c r="O442" s="160" t="str">
        <f t="shared" ref="O442:O444" si="1368">+IF(M442&lt;=$E442,"OK","NO OK")</f>
        <v>OK</v>
      </c>
      <c r="P442" s="159">
        <v>1050810</v>
      </c>
      <c r="Q442" s="159">
        <f t="shared" ref="Q442:Q444" si="1369">ROUND($D442*P442,0)</f>
        <v>2101620</v>
      </c>
      <c r="R442" s="160" t="str">
        <f t="shared" ref="R442:R444" si="1370">+IF(P442&lt;=$E442,"OK","NO OK")</f>
        <v>OK</v>
      </c>
      <c r="S442" s="159">
        <v>1052886</v>
      </c>
      <c r="T442" s="159">
        <f t="shared" ref="T442:T444" si="1371">ROUND($D442*S442,0)</f>
        <v>2105772</v>
      </c>
      <c r="U442" s="160" t="str">
        <f t="shared" ref="U442:U444" si="1372">+IF(S442&lt;=$E442,"OK","NO OK")</f>
        <v>OK</v>
      </c>
      <c r="V442" s="159">
        <v>1055975</v>
      </c>
      <c r="W442" s="159">
        <f t="shared" ref="W442:W444" si="1373">ROUND($D442*V442,0)</f>
        <v>2111950</v>
      </c>
      <c r="X442" s="160" t="str">
        <f t="shared" ref="X442:X444" si="1374">+IF(V442&lt;=$E442,"OK","NO OK")</f>
        <v>OK</v>
      </c>
      <c r="Y442" s="159">
        <v>1064920</v>
      </c>
      <c r="Z442" s="159">
        <f t="shared" ref="Z442:Z444" si="1375">ROUND($D442*Y442,0)</f>
        <v>2129840</v>
      </c>
      <c r="AA442" s="160" t="str">
        <f t="shared" ref="AA442:AA444" si="1376">+IF(Y442&lt;=$E442,"OK","NO OK")</f>
        <v>OK</v>
      </c>
      <c r="AB442" s="159">
        <v>1054178</v>
      </c>
      <c r="AC442" s="159">
        <f t="shared" ref="AC442:AC444" si="1377">ROUND($D442*AB442,0)</f>
        <v>2108356</v>
      </c>
      <c r="AD442" s="160" t="str">
        <f t="shared" ref="AD442:AD444" si="1378">+IF(AB442&lt;=$E442,"OK","NO OK")</f>
        <v>OK</v>
      </c>
      <c r="AE442" s="159">
        <v>1027648</v>
      </c>
      <c r="AF442" s="159">
        <f t="shared" ref="AF442:AF444" si="1379">ROUND($D442*AE442,0)</f>
        <v>2055296</v>
      </c>
      <c r="AG442" s="160" t="str">
        <f t="shared" ref="AG442:AG444" si="1380">+IF(AE442&lt;=$E442,"OK","NO OK")</f>
        <v>OK</v>
      </c>
      <c r="AH442" s="159">
        <v>1053099</v>
      </c>
      <c r="AI442" s="159">
        <f t="shared" ref="AI442:AI444" si="1381">ROUND($D442*AH442,0)</f>
        <v>2106198</v>
      </c>
      <c r="AJ442" s="160" t="str">
        <f t="shared" ref="AJ442:AJ444" si="1382">+IF(AH442&lt;=$E442,"OK","NO OK")</f>
        <v>OK</v>
      </c>
      <c r="AK442" s="159">
        <v>1055336</v>
      </c>
      <c r="AL442" s="159">
        <f t="shared" ref="AL442:AL444" si="1383">ROUND($D442*AK442,0)</f>
        <v>2110672</v>
      </c>
      <c r="AM442" s="160" t="str">
        <f t="shared" ref="AM442:AM444" si="1384">+IF(AK442&lt;=$E442,"OK","NO OK")</f>
        <v>OK</v>
      </c>
      <c r="AN442" s="159">
        <v>1050857</v>
      </c>
      <c r="AO442" s="159">
        <f t="shared" ref="AO442:AO444" si="1385">ROUND($D442*AN442,0)</f>
        <v>2101714</v>
      </c>
      <c r="AP442" s="160" t="str">
        <f t="shared" ref="AP442:AP444" si="1386">+IF(AN442&lt;=$E442,"OK","NO OK")</f>
        <v>OK</v>
      </c>
      <c r="AQ442" s="159">
        <v>1057132</v>
      </c>
      <c r="AR442" s="159">
        <f t="shared" ref="AR442:AR444" si="1387">ROUND($D442*AQ442,0)</f>
        <v>2114264</v>
      </c>
      <c r="AS442" s="160" t="str">
        <f t="shared" ref="AS442:AS444" si="1388">+IF(AQ442&lt;=$E442,"OK","NO OK")</f>
        <v>OK</v>
      </c>
      <c r="AT442" s="159">
        <v>1056720</v>
      </c>
      <c r="AU442" s="159">
        <f t="shared" ref="AU442:AU444" si="1389">ROUND($D442*AT442,0)</f>
        <v>2113440</v>
      </c>
      <c r="AV442" s="160" t="str">
        <f t="shared" ref="AV442:AV444" si="1390">+IF(AT442&lt;=$E442,"OK","NO OK")</f>
        <v>OK</v>
      </c>
      <c r="AW442" s="159">
        <v>1043650</v>
      </c>
      <c r="AX442" s="159">
        <f t="shared" ref="AX442:AX444" si="1391">ROUND($D442*AW442,0)</f>
        <v>2087300</v>
      </c>
      <c r="AY442" s="160" t="str">
        <f t="shared" ref="AY442:AY444" si="1392">+IF(AW442&lt;=$E442,"OK","NO OK")</f>
        <v>OK</v>
      </c>
      <c r="AZ442" s="159">
        <v>1064920</v>
      </c>
      <c r="BA442" s="159">
        <f t="shared" ref="BA442:BA444" si="1393">ROUND($D442*AZ442,0)</f>
        <v>2129840</v>
      </c>
      <c r="BB442" s="160" t="str">
        <f t="shared" ref="BB442:BB444" si="1394">+IF(AZ442&lt;=$E442,"OK","NO OK")</f>
        <v>OK</v>
      </c>
    </row>
    <row r="443" spans="1:54" ht="30" x14ac:dyDescent="0.2">
      <c r="A443" s="155">
        <v>43.02</v>
      </c>
      <c r="B443" s="162" t="s">
        <v>579</v>
      </c>
      <c r="C443" s="157" t="s">
        <v>185</v>
      </c>
      <c r="D443" s="166">
        <v>4</v>
      </c>
      <c r="E443" s="159">
        <v>1966052</v>
      </c>
      <c r="F443" s="159">
        <f t="shared" si="1330"/>
        <v>7864208</v>
      </c>
      <c r="G443" s="159">
        <v>1950324</v>
      </c>
      <c r="H443" s="159">
        <f t="shared" si="1363"/>
        <v>7801296</v>
      </c>
      <c r="I443" s="160" t="str">
        <f t="shared" si="1364"/>
        <v>OK</v>
      </c>
      <c r="J443" s="159">
        <v>1933129</v>
      </c>
      <c r="K443" s="159">
        <f t="shared" si="1365"/>
        <v>7732516</v>
      </c>
      <c r="L443" s="160" t="str">
        <f t="shared" si="1366"/>
        <v>OK</v>
      </c>
      <c r="M443" s="159">
        <v>1966052</v>
      </c>
      <c r="N443" s="159">
        <f t="shared" si="1367"/>
        <v>7864208</v>
      </c>
      <c r="O443" s="160" t="str">
        <f t="shared" si="1368"/>
        <v>OK</v>
      </c>
      <c r="P443" s="159">
        <v>1940002</v>
      </c>
      <c r="Q443" s="159">
        <f t="shared" si="1369"/>
        <v>7760008</v>
      </c>
      <c r="R443" s="160" t="str">
        <f t="shared" si="1370"/>
        <v>OK</v>
      </c>
      <c r="S443" s="159">
        <v>1943836</v>
      </c>
      <c r="T443" s="159">
        <f t="shared" si="1371"/>
        <v>7775344</v>
      </c>
      <c r="U443" s="160" t="str">
        <f t="shared" si="1372"/>
        <v>OK</v>
      </c>
      <c r="V443" s="159">
        <v>1949537</v>
      </c>
      <c r="W443" s="159">
        <f t="shared" si="1373"/>
        <v>7798148</v>
      </c>
      <c r="X443" s="160" t="str">
        <f t="shared" si="1374"/>
        <v>OK</v>
      </c>
      <c r="Y443" s="159">
        <v>1966052</v>
      </c>
      <c r="Z443" s="159">
        <f t="shared" si="1375"/>
        <v>7864208</v>
      </c>
      <c r="AA443" s="160" t="str">
        <f t="shared" si="1376"/>
        <v>OK</v>
      </c>
      <c r="AB443" s="159">
        <v>1946220</v>
      </c>
      <c r="AC443" s="159">
        <f t="shared" si="1377"/>
        <v>7784880</v>
      </c>
      <c r="AD443" s="160" t="str">
        <f t="shared" si="1378"/>
        <v>OK</v>
      </c>
      <c r="AE443" s="159">
        <v>1897240</v>
      </c>
      <c r="AF443" s="159">
        <f t="shared" si="1379"/>
        <v>7588960</v>
      </c>
      <c r="AG443" s="160" t="str">
        <f t="shared" si="1380"/>
        <v>OK</v>
      </c>
      <c r="AH443" s="159">
        <v>1944229</v>
      </c>
      <c r="AI443" s="159">
        <f t="shared" si="1381"/>
        <v>7776916</v>
      </c>
      <c r="AJ443" s="160" t="str">
        <f t="shared" si="1382"/>
        <v>OK</v>
      </c>
      <c r="AK443" s="159">
        <v>1948358</v>
      </c>
      <c r="AL443" s="159">
        <f t="shared" si="1383"/>
        <v>7793432</v>
      </c>
      <c r="AM443" s="160" t="str">
        <f t="shared" si="1384"/>
        <v>OK</v>
      </c>
      <c r="AN443" s="159">
        <v>1940089</v>
      </c>
      <c r="AO443" s="159">
        <f t="shared" si="1385"/>
        <v>7760356</v>
      </c>
      <c r="AP443" s="160" t="str">
        <f t="shared" si="1386"/>
        <v>OK</v>
      </c>
      <c r="AQ443" s="159">
        <v>1951674</v>
      </c>
      <c r="AR443" s="159">
        <f t="shared" si="1387"/>
        <v>7806696</v>
      </c>
      <c r="AS443" s="160" t="str">
        <f t="shared" si="1388"/>
        <v>OK</v>
      </c>
      <c r="AT443" s="159">
        <v>1950913</v>
      </c>
      <c r="AU443" s="159">
        <f t="shared" si="1389"/>
        <v>7803652</v>
      </c>
      <c r="AV443" s="160" t="str">
        <f t="shared" si="1390"/>
        <v>OK</v>
      </c>
      <c r="AW443" s="159">
        <v>1927000</v>
      </c>
      <c r="AX443" s="159">
        <f t="shared" si="1391"/>
        <v>7708000</v>
      </c>
      <c r="AY443" s="160" t="str">
        <f t="shared" si="1392"/>
        <v>OK</v>
      </c>
      <c r="AZ443" s="159">
        <v>1966052</v>
      </c>
      <c r="BA443" s="159">
        <f t="shared" si="1393"/>
        <v>7864208</v>
      </c>
      <c r="BB443" s="160" t="str">
        <f t="shared" si="1394"/>
        <v>OK</v>
      </c>
    </row>
    <row r="444" spans="1:54" ht="30" x14ac:dyDescent="0.2">
      <c r="A444" s="155">
        <v>43.03</v>
      </c>
      <c r="B444" s="162" t="s">
        <v>580</v>
      </c>
      <c r="C444" s="157" t="s">
        <v>185</v>
      </c>
      <c r="D444" s="166">
        <v>2</v>
      </c>
      <c r="E444" s="159">
        <v>2963530</v>
      </c>
      <c r="F444" s="159">
        <f t="shared" si="1330"/>
        <v>5927060</v>
      </c>
      <c r="G444" s="159">
        <v>2939822</v>
      </c>
      <c r="H444" s="159">
        <f t="shared" si="1363"/>
        <v>5879644</v>
      </c>
      <c r="I444" s="160" t="str">
        <f t="shared" si="1364"/>
        <v>OK</v>
      </c>
      <c r="J444" s="159">
        <v>2913903</v>
      </c>
      <c r="K444" s="159">
        <f t="shared" si="1365"/>
        <v>5827806</v>
      </c>
      <c r="L444" s="160" t="str">
        <f t="shared" si="1366"/>
        <v>OK</v>
      </c>
      <c r="M444" s="159">
        <v>2963530</v>
      </c>
      <c r="N444" s="159">
        <f t="shared" si="1367"/>
        <v>5927060</v>
      </c>
      <c r="O444" s="160" t="str">
        <f t="shared" si="1368"/>
        <v>OK</v>
      </c>
      <c r="P444" s="159">
        <v>2924263</v>
      </c>
      <c r="Q444" s="159">
        <f t="shared" si="1369"/>
        <v>5848526</v>
      </c>
      <c r="R444" s="160" t="str">
        <f t="shared" si="1370"/>
        <v>OK</v>
      </c>
      <c r="S444" s="159">
        <v>2930042</v>
      </c>
      <c r="T444" s="159">
        <f t="shared" si="1371"/>
        <v>5860084</v>
      </c>
      <c r="U444" s="160" t="str">
        <f t="shared" si="1372"/>
        <v>OK</v>
      </c>
      <c r="V444" s="159">
        <v>2938636</v>
      </c>
      <c r="W444" s="159">
        <f t="shared" si="1373"/>
        <v>5877272</v>
      </c>
      <c r="X444" s="160" t="str">
        <f t="shared" si="1374"/>
        <v>OK</v>
      </c>
      <c r="Y444" s="159">
        <v>2963530</v>
      </c>
      <c r="Z444" s="159">
        <f t="shared" si="1375"/>
        <v>5927060</v>
      </c>
      <c r="AA444" s="160" t="str">
        <f t="shared" si="1376"/>
        <v>OK</v>
      </c>
      <c r="AB444" s="159">
        <v>2933637</v>
      </c>
      <c r="AC444" s="159">
        <f t="shared" si="1377"/>
        <v>5867274</v>
      </c>
      <c r="AD444" s="160" t="str">
        <f t="shared" si="1378"/>
        <v>OK</v>
      </c>
      <c r="AE444" s="159">
        <v>2859806</v>
      </c>
      <c r="AF444" s="159">
        <f t="shared" si="1379"/>
        <v>5719612</v>
      </c>
      <c r="AG444" s="160" t="str">
        <f t="shared" si="1380"/>
        <v>OK</v>
      </c>
      <c r="AH444" s="159">
        <v>2930635</v>
      </c>
      <c r="AI444" s="159">
        <f t="shared" si="1381"/>
        <v>5861270</v>
      </c>
      <c r="AJ444" s="160" t="str">
        <f t="shared" si="1382"/>
        <v>OK</v>
      </c>
      <c r="AK444" s="159">
        <v>2936858</v>
      </c>
      <c r="AL444" s="159">
        <f t="shared" si="1383"/>
        <v>5873716</v>
      </c>
      <c r="AM444" s="160" t="str">
        <f t="shared" si="1384"/>
        <v>OK</v>
      </c>
      <c r="AN444" s="159">
        <v>2924394</v>
      </c>
      <c r="AO444" s="159">
        <f t="shared" si="1385"/>
        <v>5848788</v>
      </c>
      <c r="AP444" s="160" t="str">
        <f t="shared" si="1386"/>
        <v>OK</v>
      </c>
      <c r="AQ444" s="159">
        <v>2941858</v>
      </c>
      <c r="AR444" s="159">
        <f t="shared" si="1387"/>
        <v>5883716</v>
      </c>
      <c r="AS444" s="160" t="str">
        <f t="shared" si="1388"/>
        <v>OK</v>
      </c>
      <c r="AT444" s="159">
        <v>2940711</v>
      </c>
      <c r="AU444" s="159">
        <f t="shared" si="1389"/>
        <v>5881422</v>
      </c>
      <c r="AV444" s="160" t="str">
        <f t="shared" si="1390"/>
        <v>OK</v>
      </c>
      <c r="AW444" s="159">
        <v>2904300</v>
      </c>
      <c r="AX444" s="159">
        <f t="shared" si="1391"/>
        <v>5808600</v>
      </c>
      <c r="AY444" s="160" t="str">
        <f t="shared" si="1392"/>
        <v>OK</v>
      </c>
      <c r="AZ444" s="159">
        <v>2963530</v>
      </c>
      <c r="BA444" s="159">
        <f t="shared" si="1393"/>
        <v>5927060</v>
      </c>
      <c r="BB444" s="160" t="str">
        <f t="shared" si="1394"/>
        <v>OK</v>
      </c>
    </row>
    <row r="445" spans="1:54" x14ac:dyDescent="0.2">
      <c r="A445" s="155"/>
      <c r="B445" s="164" t="s">
        <v>176</v>
      </c>
      <c r="C445" s="157"/>
      <c r="D445" s="166"/>
      <c r="E445" s="159"/>
      <c r="F445" s="167">
        <f>SUM(F442:F444)</f>
        <v>15921108</v>
      </c>
      <c r="G445" s="159"/>
      <c r="H445" s="167">
        <f>SUM(H442:H444)</f>
        <v>15793742</v>
      </c>
      <c r="I445" s="159"/>
      <c r="J445" s="159"/>
      <c r="K445" s="167">
        <f>SUM(K442:K444)</f>
        <v>15654496</v>
      </c>
      <c r="L445" s="159"/>
      <c r="M445" s="159"/>
      <c r="N445" s="167">
        <f>SUM(N442:N444)</f>
        <v>15921108</v>
      </c>
      <c r="O445" s="159"/>
      <c r="P445" s="159">
        <v>0</v>
      </c>
      <c r="Q445" s="167">
        <f>SUM(Q442:Q444)</f>
        <v>15710154</v>
      </c>
      <c r="R445" s="159"/>
      <c r="S445" s="159">
        <v>0</v>
      </c>
      <c r="T445" s="167">
        <f>SUM(T442:T444)</f>
        <v>15741200</v>
      </c>
      <c r="U445" s="159"/>
      <c r="V445" s="159"/>
      <c r="W445" s="167">
        <f>SUM(W442:W444)</f>
        <v>15787370</v>
      </c>
      <c r="X445" s="159"/>
      <c r="Y445" s="159"/>
      <c r="Z445" s="167">
        <f>SUM(Z442:Z444)</f>
        <v>15921108</v>
      </c>
      <c r="AA445" s="159"/>
      <c r="AB445" s="159"/>
      <c r="AC445" s="167">
        <f>SUM(AC442:AC444)</f>
        <v>15760510</v>
      </c>
      <c r="AD445" s="159"/>
      <c r="AE445" s="159"/>
      <c r="AF445" s="167">
        <f>SUM(AF442:AF444)</f>
        <v>15363868</v>
      </c>
      <c r="AG445" s="159"/>
      <c r="AH445" s="159"/>
      <c r="AI445" s="167">
        <f>SUM(AI442:AI444)</f>
        <v>15744384</v>
      </c>
      <c r="AJ445" s="159"/>
      <c r="AK445" s="159">
        <v>0</v>
      </c>
      <c r="AL445" s="167">
        <f>SUM(AL442:AL444)</f>
        <v>15777820</v>
      </c>
      <c r="AM445" s="159"/>
      <c r="AN445" s="159"/>
      <c r="AO445" s="167">
        <f>SUM(AO442:AO444)</f>
        <v>15710858</v>
      </c>
      <c r="AP445" s="159"/>
      <c r="AQ445" s="159">
        <v>0</v>
      </c>
      <c r="AR445" s="167">
        <f>SUM(AR442:AR444)</f>
        <v>15804676</v>
      </c>
      <c r="AS445" s="159"/>
      <c r="AT445" s="159"/>
      <c r="AU445" s="167">
        <f>SUM(AU442:AU444)</f>
        <v>15798514</v>
      </c>
      <c r="AV445" s="159"/>
      <c r="AW445" s="159"/>
      <c r="AX445" s="167">
        <f>SUM(AX442:AX444)</f>
        <v>15603900</v>
      </c>
      <c r="AY445" s="159"/>
      <c r="AZ445" s="159"/>
      <c r="BA445" s="167">
        <f>SUM(BA442:BA444)</f>
        <v>15921108</v>
      </c>
      <c r="BB445" s="159"/>
    </row>
    <row r="446" spans="1:54" s="148" customFormat="1" x14ac:dyDescent="0.2">
      <c r="A446" s="169">
        <v>44</v>
      </c>
      <c r="B446" s="170" t="s">
        <v>581</v>
      </c>
      <c r="C446" s="171"/>
      <c r="D446" s="172"/>
      <c r="E446" s="172"/>
      <c r="F446" s="172"/>
      <c r="G446" s="172"/>
      <c r="H446" s="172"/>
      <c r="I446" s="172"/>
      <c r="J446" s="172"/>
      <c r="K446" s="172"/>
      <c r="L446" s="172"/>
      <c r="M446" s="172"/>
      <c r="N446" s="172"/>
      <c r="O446" s="172"/>
      <c r="P446" s="172">
        <v>0</v>
      </c>
      <c r="Q446" s="172"/>
      <c r="R446" s="172"/>
      <c r="S446" s="172">
        <v>0</v>
      </c>
      <c r="T446" s="172"/>
      <c r="U446" s="172"/>
      <c r="V446" s="172"/>
      <c r="W446" s="172"/>
      <c r="X446" s="172"/>
      <c r="Y446" s="172"/>
      <c r="Z446" s="172"/>
      <c r="AA446" s="172"/>
      <c r="AB446" s="172"/>
      <c r="AC446" s="172"/>
      <c r="AD446" s="172"/>
      <c r="AE446" s="172"/>
      <c r="AF446" s="172"/>
      <c r="AG446" s="172"/>
      <c r="AH446" s="172"/>
      <c r="AI446" s="172"/>
      <c r="AJ446" s="172"/>
      <c r="AK446" s="172">
        <v>0</v>
      </c>
      <c r="AL446" s="172"/>
      <c r="AM446" s="172"/>
      <c r="AN446" s="172"/>
      <c r="AO446" s="172"/>
      <c r="AP446" s="172"/>
      <c r="AQ446" s="172">
        <v>0</v>
      </c>
      <c r="AR446" s="172"/>
      <c r="AS446" s="172"/>
      <c r="AT446" s="172"/>
      <c r="AU446" s="172"/>
      <c r="AV446" s="172"/>
      <c r="AW446" s="172"/>
      <c r="AX446" s="172"/>
      <c r="AY446" s="172"/>
      <c r="AZ446" s="172"/>
      <c r="BA446" s="172"/>
      <c r="BB446" s="172"/>
    </row>
    <row r="447" spans="1:54" ht="30" x14ac:dyDescent="0.2">
      <c r="A447" s="155">
        <v>44.01</v>
      </c>
      <c r="B447" s="162" t="s">
        <v>582</v>
      </c>
      <c r="C447" s="157" t="s">
        <v>185</v>
      </c>
      <c r="D447" s="166">
        <v>90</v>
      </c>
      <c r="E447" s="159">
        <v>399523</v>
      </c>
      <c r="F447" s="159">
        <f>ROUND(D447*E447,0)</f>
        <v>35957070</v>
      </c>
      <c r="G447" s="159">
        <v>396327</v>
      </c>
      <c r="H447" s="159">
        <f t="shared" ref="H447:H450" si="1395">ROUND($D447*G447,0)</f>
        <v>35669430</v>
      </c>
      <c r="I447" s="160" t="str">
        <f t="shared" ref="I447:I450" si="1396">+IF(G447&lt;=$E447,"OK","NO OK")</f>
        <v>OK</v>
      </c>
      <c r="J447" s="159">
        <v>392833</v>
      </c>
      <c r="K447" s="159">
        <f t="shared" ref="K447:K450" si="1397">ROUND($D447*J447,0)</f>
        <v>35354970</v>
      </c>
      <c r="L447" s="160" t="str">
        <f t="shared" ref="L447:L450" si="1398">+IF(J447&lt;=$E447,"OK","NO OK")</f>
        <v>OK</v>
      </c>
      <c r="M447" s="159">
        <v>399523</v>
      </c>
      <c r="N447" s="159">
        <f t="shared" ref="N447:N450" si="1399">ROUND($D447*M447,0)</f>
        <v>35957070</v>
      </c>
      <c r="O447" s="160" t="str">
        <f t="shared" ref="O447:O450" si="1400">+IF(M447&lt;=$E447,"OK","NO OK")</f>
        <v>OK</v>
      </c>
      <c r="P447" s="159">
        <v>394229</v>
      </c>
      <c r="Q447" s="159">
        <f t="shared" ref="Q447:Q450" si="1401">ROUND($D447*P447,0)</f>
        <v>35480610</v>
      </c>
      <c r="R447" s="160" t="str">
        <f t="shared" ref="R447:R450" si="1402">+IF(P447&lt;=$E447,"OK","NO OK")</f>
        <v>OK</v>
      </c>
      <c r="S447" s="159">
        <v>395008</v>
      </c>
      <c r="T447" s="159">
        <f t="shared" ref="T447:T450" si="1403">ROUND($D447*S447,0)</f>
        <v>35550720</v>
      </c>
      <c r="U447" s="160" t="str">
        <f t="shared" ref="U447:U450" si="1404">+IF(S447&lt;=$E447,"OK","NO OK")</f>
        <v>OK</v>
      </c>
      <c r="V447" s="159">
        <v>396167</v>
      </c>
      <c r="W447" s="159">
        <f t="shared" ref="W447:W450" si="1405">ROUND($D447*V447,0)</f>
        <v>35655030</v>
      </c>
      <c r="X447" s="160" t="str">
        <f t="shared" ref="X447:X450" si="1406">+IF(V447&lt;=$E447,"OK","NO OK")</f>
        <v>OK</v>
      </c>
      <c r="Y447" s="159">
        <v>399523</v>
      </c>
      <c r="Z447" s="159">
        <f t="shared" ref="Z447:Z450" si="1407">ROUND($D447*Y447,0)</f>
        <v>35957070</v>
      </c>
      <c r="AA447" s="160" t="str">
        <f t="shared" ref="AA447:AA450" si="1408">+IF(Y447&lt;=$E447,"OK","NO OK")</f>
        <v>OK</v>
      </c>
      <c r="AB447" s="159">
        <v>395493</v>
      </c>
      <c r="AC447" s="159">
        <f t="shared" ref="AC447:AC450" si="1409">ROUND($D447*AB447,0)</f>
        <v>35594370</v>
      </c>
      <c r="AD447" s="160" t="str">
        <f t="shared" ref="AD447:AD450" si="1410">+IF(AB447&lt;=$E447,"OK","NO OK")</f>
        <v>OK</v>
      </c>
      <c r="AE447" s="159">
        <v>385540</v>
      </c>
      <c r="AF447" s="159">
        <f t="shared" ref="AF447:AF450" si="1411">ROUND($D447*AE447,0)</f>
        <v>34698600</v>
      </c>
      <c r="AG447" s="160" t="str">
        <f t="shared" ref="AG447:AG450" si="1412">+IF(AE447&lt;=$E447,"OK","NO OK")</f>
        <v>OK</v>
      </c>
      <c r="AH447" s="159">
        <v>395088</v>
      </c>
      <c r="AI447" s="159">
        <f t="shared" ref="AI447:AI450" si="1413">ROUND($D447*AH447,0)</f>
        <v>35557920</v>
      </c>
      <c r="AJ447" s="160" t="str">
        <f t="shared" ref="AJ447:AJ450" si="1414">+IF(AH447&lt;=$E447,"OK","NO OK")</f>
        <v>OK</v>
      </c>
      <c r="AK447" s="159">
        <v>395927</v>
      </c>
      <c r="AL447" s="159">
        <f t="shared" ref="AL447:AL450" si="1415">ROUND($D447*AK447,0)</f>
        <v>35633430</v>
      </c>
      <c r="AM447" s="160" t="str">
        <f t="shared" ref="AM447:AM450" si="1416">+IF(AK447&lt;=$E447,"OK","NO OK")</f>
        <v>OK</v>
      </c>
      <c r="AN447" s="159">
        <v>394247</v>
      </c>
      <c r="AO447" s="159">
        <f t="shared" ref="AO447:AO450" si="1417">ROUND($D447*AN447,0)</f>
        <v>35482230</v>
      </c>
      <c r="AP447" s="160" t="str">
        <f t="shared" ref="AP447:AP450" si="1418">+IF(AN447&lt;=$E447,"OK","NO OK")</f>
        <v>OK</v>
      </c>
      <c r="AQ447" s="159">
        <v>396601</v>
      </c>
      <c r="AR447" s="159">
        <f t="shared" ref="AR447:AR450" si="1419">ROUND($D447*AQ447,0)</f>
        <v>35694090</v>
      </c>
      <c r="AS447" s="160" t="str">
        <f t="shared" ref="AS447:AS450" si="1420">+IF(AQ447&lt;=$E447,"OK","NO OK")</f>
        <v>OK</v>
      </c>
      <c r="AT447" s="159">
        <v>396447</v>
      </c>
      <c r="AU447" s="159">
        <f t="shared" ref="AU447:AU450" si="1421">ROUND($D447*AT447,0)</f>
        <v>35680230</v>
      </c>
      <c r="AV447" s="160" t="str">
        <f t="shared" ref="AV447:AV450" si="1422">+IF(AT447&lt;=$E447,"OK","NO OK")</f>
        <v>OK</v>
      </c>
      <c r="AW447" s="159">
        <v>392000</v>
      </c>
      <c r="AX447" s="159">
        <f t="shared" ref="AX447:AX450" si="1423">ROUND($D447*AW447,0)</f>
        <v>35280000</v>
      </c>
      <c r="AY447" s="160" t="str">
        <f t="shared" ref="AY447:AY450" si="1424">+IF(AW447&lt;=$E447,"OK","NO OK")</f>
        <v>OK</v>
      </c>
      <c r="AZ447" s="159">
        <v>399523</v>
      </c>
      <c r="BA447" s="159">
        <f t="shared" ref="BA447:BA450" si="1425">ROUND($D447*AZ447,0)</f>
        <v>35957070</v>
      </c>
      <c r="BB447" s="160" t="str">
        <f t="shared" ref="BB447:BB450" si="1426">+IF(AZ447&lt;=$E447,"OK","NO OK")</f>
        <v>OK</v>
      </c>
    </row>
    <row r="448" spans="1:54" ht="30" x14ac:dyDescent="0.2">
      <c r="A448" s="155">
        <v>44.02</v>
      </c>
      <c r="B448" s="162" t="s">
        <v>583</v>
      </c>
      <c r="C448" s="157" t="s">
        <v>185</v>
      </c>
      <c r="D448" s="166">
        <v>70</v>
      </c>
      <c r="E448" s="159">
        <v>13453</v>
      </c>
      <c r="F448" s="159">
        <f>ROUND(D448*E448,0)</f>
        <v>941710</v>
      </c>
      <c r="G448" s="159">
        <v>13345</v>
      </c>
      <c r="H448" s="159">
        <f t="shared" si="1395"/>
        <v>934150</v>
      </c>
      <c r="I448" s="160" t="str">
        <f t="shared" si="1396"/>
        <v>OK</v>
      </c>
      <c r="J448" s="159">
        <v>13228</v>
      </c>
      <c r="K448" s="159">
        <f t="shared" si="1397"/>
        <v>925960</v>
      </c>
      <c r="L448" s="160" t="str">
        <f t="shared" si="1398"/>
        <v>OK</v>
      </c>
      <c r="M448" s="159">
        <v>13453</v>
      </c>
      <c r="N448" s="159">
        <f t="shared" si="1399"/>
        <v>941710</v>
      </c>
      <c r="O448" s="160" t="str">
        <f t="shared" si="1400"/>
        <v>OK</v>
      </c>
      <c r="P448" s="159">
        <v>13275</v>
      </c>
      <c r="Q448" s="159">
        <f t="shared" si="1401"/>
        <v>929250</v>
      </c>
      <c r="R448" s="160" t="str">
        <f t="shared" si="1402"/>
        <v>OK</v>
      </c>
      <c r="S448" s="159">
        <v>13301</v>
      </c>
      <c r="T448" s="159">
        <f t="shared" si="1403"/>
        <v>931070</v>
      </c>
      <c r="U448" s="160" t="str">
        <f t="shared" si="1404"/>
        <v>OK</v>
      </c>
      <c r="V448" s="159">
        <v>13340</v>
      </c>
      <c r="W448" s="159">
        <f t="shared" si="1405"/>
        <v>933800</v>
      </c>
      <c r="X448" s="160" t="str">
        <f t="shared" si="1406"/>
        <v>OK</v>
      </c>
      <c r="Y448" s="159">
        <v>13453</v>
      </c>
      <c r="Z448" s="159">
        <f t="shared" si="1407"/>
        <v>941710</v>
      </c>
      <c r="AA448" s="160" t="str">
        <f t="shared" si="1408"/>
        <v>OK</v>
      </c>
      <c r="AB448" s="159">
        <v>13317</v>
      </c>
      <c r="AC448" s="159">
        <f t="shared" si="1409"/>
        <v>932190</v>
      </c>
      <c r="AD448" s="160" t="str">
        <f t="shared" si="1410"/>
        <v>OK</v>
      </c>
      <c r="AE448" s="159">
        <v>12982</v>
      </c>
      <c r="AF448" s="159">
        <f t="shared" si="1411"/>
        <v>908740</v>
      </c>
      <c r="AG448" s="160" t="str">
        <f t="shared" si="1412"/>
        <v>OK</v>
      </c>
      <c r="AH448" s="159">
        <v>13304</v>
      </c>
      <c r="AI448" s="159">
        <f t="shared" si="1413"/>
        <v>931280</v>
      </c>
      <c r="AJ448" s="160" t="str">
        <f t="shared" si="1414"/>
        <v>OK</v>
      </c>
      <c r="AK448" s="159">
        <v>13332</v>
      </c>
      <c r="AL448" s="159">
        <f t="shared" si="1415"/>
        <v>933240</v>
      </c>
      <c r="AM448" s="160" t="str">
        <f t="shared" si="1416"/>
        <v>OK</v>
      </c>
      <c r="AN448" s="159">
        <v>13275</v>
      </c>
      <c r="AO448" s="159">
        <f t="shared" si="1417"/>
        <v>929250</v>
      </c>
      <c r="AP448" s="160" t="str">
        <f t="shared" si="1418"/>
        <v>OK</v>
      </c>
      <c r="AQ448" s="159">
        <v>13355</v>
      </c>
      <c r="AR448" s="159">
        <f t="shared" si="1419"/>
        <v>934850</v>
      </c>
      <c r="AS448" s="160" t="str">
        <f t="shared" si="1420"/>
        <v>OK</v>
      </c>
      <c r="AT448" s="159">
        <v>13349</v>
      </c>
      <c r="AU448" s="159">
        <f t="shared" si="1421"/>
        <v>934430</v>
      </c>
      <c r="AV448" s="160" t="str">
        <f t="shared" si="1422"/>
        <v>OK</v>
      </c>
      <c r="AW448" s="159">
        <v>13200</v>
      </c>
      <c r="AX448" s="159">
        <f t="shared" si="1423"/>
        <v>924000</v>
      </c>
      <c r="AY448" s="160" t="str">
        <f t="shared" si="1424"/>
        <v>OK</v>
      </c>
      <c r="AZ448" s="159">
        <v>13453</v>
      </c>
      <c r="BA448" s="159">
        <f t="shared" si="1425"/>
        <v>941710</v>
      </c>
      <c r="BB448" s="160" t="str">
        <f t="shared" si="1426"/>
        <v>OK</v>
      </c>
    </row>
    <row r="449" spans="1:54" ht="45" x14ac:dyDescent="0.2">
      <c r="A449" s="155">
        <v>44.03</v>
      </c>
      <c r="B449" s="162" t="s">
        <v>584</v>
      </c>
      <c r="C449" s="157" t="s">
        <v>185</v>
      </c>
      <c r="D449" s="166">
        <v>156</v>
      </c>
      <c r="E449" s="159">
        <v>22031</v>
      </c>
      <c r="F449" s="159">
        <f>ROUND(D449*E449,0)</f>
        <v>3436836</v>
      </c>
      <c r="G449" s="159">
        <v>21855</v>
      </c>
      <c r="H449" s="159">
        <f t="shared" si="1395"/>
        <v>3409380</v>
      </c>
      <c r="I449" s="160" t="str">
        <f t="shared" si="1396"/>
        <v>OK</v>
      </c>
      <c r="J449" s="159">
        <v>21662</v>
      </c>
      <c r="K449" s="159">
        <f t="shared" si="1397"/>
        <v>3379272</v>
      </c>
      <c r="L449" s="160" t="str">
        <f t="shared" si="1398"/>
        <v>OK</v>
      </c>
      <c r="M449" s="159">
        <v>22031</v>
      </c>
      <c r="N449" s="159">
        <f t="shared" si="1399"/>
        <v>3436836</v>
      </c>
      <c r="O449" s="160" t="str">
        <f t="shared" si="1400"/>
        <v>OK</v>
      </c>
      <c r="P449" s="159">
        <v>21739</v>
      </c>
      <c r="Q449" s="159">
        <f t="shared" si="1401"/>
        <v>3391284</v>
      </c>
      <c r="R449" s="160" t="str">
        <f t="shared" si="1402"/>
        <v>OK</v>
      </c>
      <c r="S449" s="159">
        <v>21782</v>
      </c>
      <c r="T449" s="159">
        <f t="shared" si="1403"/>
        <v>3397992</v>
      </c>
      <c r="U449" s="160" t="str">
        <f t="shared" si="1404"/>
        <v>OK</v>
      </c>
      <c r="V449" s="159">
        <v>21846</v>
      </c>
      <c r="W449" s="159">
        <f t="shared" si="1405"/>
        <v>3407976</v>
      </c>
      <c r="X449" s="160" t="str">
        <f t="shared" si="1406"/>
        <v>OK</v>
      </c>
      <c r="Y449" s="159">
        <v>22031</v>
      </c>
      <c r="Z449" s="159">
        <f t="shared" si="1407"/>
        <v>3436836</v>
      </c>
      <c r="AA449" s="160" t="str">
        <f t="shared" si="1408"/>
        <v>OK</v>
      </c>
      <c r="AB449" s="159">
        <v>21809</v>
      </c>
      <c r="AC449" s="159">
        <f t="shared" si="1409"/>
        <v>3402204</v>
      </c>
      <c r="AD449" s="160" t="str">
        <f t="shared" si="1410"/>
        <v>OK</v>
      </c>
      <c r="AE449" s="159">
        <v>21260</v>
      </c>
      <c r="AF449" s="159">
        <f t="shared" si="1411"/>
        <v>3316560</v>
      </c>
      <c r="AG449" s="160" t="str">
        <f t="shared" si="1412"/>
        <v>OK</v>
      </c>
      <c r="AH449" s="159">
        <v>21786</v>
      </c>
      <c r="AI449" s="159">
        <f t="shared" si="1413"/>
        <v>3398616</v>
      </c>
      <c r="AJ449" s="160" t="str">
        <f t="shared" si="1414"/>
        <v>OK</v>
      </c>
      <c r="AK449" s="159">
        <v>21833</v>
      </c>
      <c r="AL449" s="159">
        <f t="shared" si="1415"/>
        <v>3405948</v>
      </c>
      <c r="AM449" s="160" t="str">
        <f t="shared" si="1416"/>
        <v>OK</v>
      </c>
      <c r="AN449" s="159">
        <v>21740</v>
      </c>
      <c r="AO449" s="159">
        <f t="shared" si="1417"/>
        <v>3391440</v>
      </c>
      <c r="AP449" s="160" t="str">
        <f t="shared" si="1418"/>
        <v>OK</v>
      </c>
      <c r="AQ449" s="159">
        <v>21870</v>
      </c>
      <c r="AR449" s="159">
        <f t="shared" si="1419"/>
        <v>3411720</v>
      </c>
      <c r="AS449" s="160" t="str">
        <f t="shared" si="1420"/>
        <v>OK</v>
      </c>
      <c r="AT449" s="159">
        <v>21861</v>
      </c>
      <c r="AU449" s="159">
        <f t="shared" si="1421"/>
        <v>3410316</v>
      </c>
      <c r="AV449" s="160" t="str">
        <f t="shared" si="1422"/>
        <v>OK</v>
      </c>
      <c r="AW449" s="159">
        <v>21600</v>
      </c>
      <c r="AX449" s="159">
        <f t="shared" si="1423"/>
        <v>3369600</v>
      </c>
      <c r="AY449" s="160" t="str">
        <f t="shared" si="1424"/>
        <v>OK</v>
      </c>
      <c r="AZ449" s="159">
        <v>22031</v>
      </c>
      <c r="BA449" s="159">
        <f t="shared" si="1425"/>
        <v>3436836</v>
      </c>
      <c r="BB449" s="160" t="str">
        <f t="shared" si="1426"/>
        <v>OK</v>
      </c>
    </row>
    <row r="450" spans="1:54" ht="60" x14ac:dyDescent="0.2">
      <c r="A450" s="155">
        <v>44.04</v>
      </c>
      <c r="B450" s="162" t="s">
        <v>585</v>
      </c>
      <c r="C450" s="157" t="s">
        <v>185</v>
      </c>
      <c r="D450" s="166">
        <v>62</v>
      </c>
      <c r="E450" s="159">
        <v>5159</v>
      </c>
      <c r="F450" s="159">
        <f>ROUND(D450*E450,0)</f>
        <v>319858</v>
      </c>
      <c r="G450" s="159">
        <v>5118</v>
      </c>
      <c r="H450" s="159">
        <f t="shared" si="1395"/>
        <v>317316</v>
      </c>
      <c r="I450" s="160" t="str">
        <f t="shared" si="1396"/>
        <v>OK</v>
      </c>
      <c r="J450" s="159">
        <v>5073</v>
      </c>
      <c r="K450" s="159">
        <f t="shared" si="1397"/>
        <v>314526</v>
      </c>
      <c r="L450" s="160" t="str">
        <f t="shared" si="1398"/>
        <v>OK</v>
      </c>
      <c r="M450" s="159">
        <v>5159</v>
      </c>
      <c r="N450" s="159">
        <f t="shared" si="1399"/>
        <v>319858</v>
      </c>
      <c r="O450" s="160" t="str">
        <f t="shared" si="1400"/>
        <v>OK</v>
      </c>
      <c r="P450" s="159">
        <v>5091</v>
      </c>
      <c r="Q450" s="159">
        <f t="shared" si="1401"/>
        <v>315642</v>
      </c>
      <c r="R450" s="160" t="str">
        <f t="shared" si="1402"/>
        <v>OK</v>
      </c>
      <c r="S450" s="159">
        <v>5101</v>
      </c>
      <c r="T450" s="159">
        <f t="shared" si="1403"/>
        <v>316262</v>
      </c>
      <c r="U450" s="160" t="str">
        <f t="shared" si="1404"/>
        <v>OK</v>
      </c>
      <c r="V450" s="159">
        <v>5116</v>
      </c>
      <c r="W450" s="159">
        <f t="shared" si="1405"/>
        <v>317192</v>
      </c>
      <c r="X450" s="160" t="str">
        <f t="shared" si="1406"/>
        <v>OK</v>
      </c>
      <c r="Y450" s="159">
        <v>5159</v>
      </c>
      <c r="Z450" s="159">
        <f t="shared" si="1407"/>
        <v>319858</v>
      </c>
      <c r="AA450" s="160" t="str">
        <f t="shared" si="1408"/>
        <v>OK</v>
      </c>
      <c r="AB450" s="159">
        <v>5107</v>
      </c>
      <c r="AC450" s="159">
        <f t="shared" si="1409"/>
        <v>316634</v>
      </c>
      <c r="AD450" s="160" t="str">
        <f t="shared" si="1410"/>
        <v>OK</v>
      </c>
      <c r="AE450" s="159">
        <v>4978</v>
      </c>
      <c r="AF450" s="159">
        <f t="shared" si="1411"/>
        <v>308636</v>
      </c>
      <c r="AG450" s="160" t="str">
        <f t="shared" si="1412"/>
        <v>OK</v>
      </c>
      <c r="AH450" s="159">
        <v>5102</v>
      </c>
      <c r="AI450" s="159">
        <f t="shared" si="1413"/>
        <v>316324</v>
      </c>
      <c r="AJ450" s="160" t="str">
        <f t="shared" si="1414"/>
        <v>OK</v>
      </c>
      <c r="AK450" s="159">
        <v>5113</v>
      </c>
      <c r="AL450" s="159">
        <f t="shared" si="1415"/>
        <v>317006</v>
      </c>
      <c r="AM450" s="160" t="str">
        <f t="shared" si="1416"/>
        <v>OK</v>
      </c>
      <c r="AN450" s="159">
        <v>5091</v>
      </c>
      <c r="AO450" s="159">
        <f t="shared" si="1417"/>
        <v>315642</v>
      </c>
      <c r="AP450" s="160" t="str">
        <f t="shared" si="1418"/>
        <v>OK</v>
      </c>
      <c r="AQ450" s="159">
        <v>5121</v>
      </c>
      <c r="AR450" s="159">
        <f t="shared" si="1419"/>
        <v>317502</v>
      </c>
      <c r="AS450" s="160" t="str">
        <f t="shared" si="1420"/>
        <v>OK</v>
      </c>
      <c r="AT450" s="159">
        <v>5119</v>
      </c>
      <c r="AU450" s="159">
        <f t="shared" si="1421"/>
        <v>317378</v>
      </c>
      <c r="AV450" s="160" t="str">
        <f t="shared" si="1422"/>
        <v>OK</v>
      </c>
      <c r="AW450" s="159">
        <v>5060</v>
      </c>
      <c r="AX450" s="159">
        <f t="shared" si="1423"/>
        <v>313720</v>
      </c>
      <c r="AY450" s="160" t="str">
        <f t="shared" si="1424"/>
        <v>OK</v>
      </c>
      <c r="AZ450" s="159">
        <v>5159</v>
      </c>
      <c r="BA450" s="159">
        <f t="shared" si="1425"/>
        <v>319858</v>
      </c>
      <c r="BB450" s="160" t="str">
        <f t="shared" si="1426"/>
        <v>OK</v>
      </c>
    </row>
    <row r="451" spans="1:54" x14ac:dyDescent="0.2">
      <c r="A451" s="155"/>
      <c r="B451" s="164" t="s">
        <v>176</v>
      </c>
      <c r="C451" s="157"/>
      <c r="D451" s="166"/>
      <c r="E451" s="159"/>
      <c r="F451" s="167">
        <f>SUM(F447:F450)</f>
        <v>40655474</v>
      </c>
      <c r="G451" s="159"/>
      <c r="H451" s="167">
        <f>SUM(H447:H450)</f>
        <v>40330276</v>
      </c>
      <c r="I451" s="159"/>
      <c r="J451" s="159"/>
      <c r="K451" s="167">
        <f>SUM(K447:K450)</f>
        <v>39974728</v>
      </c>
      <c r="L451" s="159"/>
      <c r="M451" s="159"/>
      <c r="N451" s="167">
        <f>SUM(N447:N450)</f>
        <v>40655474</v>
      </c>
      <c r="O451" s="159"/>
      <c r="P451" s="159">
        <v>0</v>
      </c>
      <c r="Q451" s="167">
        <f>SUM(Q447:Q450)</f>
        <v>40116786</v>
      </c>
      <c r="R451" s="159"/>
      <c r="S451" s="159">
        <v>0</v>
      </c>
      <c r="T451" s="167">
        <f>SUM(T447:T450)</f>
        <v>40196044</v>
      </c>
      <c r="U451" s="159"/>
      <c r="V451" s="159"/>
      <c r="W451" s="167">
        <f>SUM(W447:W450)</f>
        <v>40313998</v>
      </c>
      <c r="X451" s="159"/>
      <c r="Y451" s="159"/>
      <c r="Z451" s="167">
        <f>SUM(Z447:Z450)</f>
        <v>40655474</v>
      </c>
      <c r="AA451" s="159"/>
      <c r="AB451" s="159"/>
      <c r="AC451" s="167">
        <f>SUM(AC447:AC450)</f>
        <v>40245398</v>
      </c>
      <c r="AD451" s="159"/>
      <c r="AE451" s="159"/>
      <c r="AF451" s="167">
        <f>SUM(AF447:AF450)</f>
        <v>39232536</v>
      </c>
      <c r="AG451" s="159"/>
      <c r="AH451" s="159"/>
      <c r="AI451" s="167">
        <f>SUM(AI447:AI450)</f>
        <v>40204140</v>
      </c>
      <c r="AJ451" s="159"/>
      <c r="AK451" s="159">
        <v>0</v>
      </c>
      <c r="AL451" s="167">
        <f>SUM(AL447:AL450)</f>
        <v>40289624</v>
      </c>
      <c r="AM451" s="159"/>
      <c r="AN451" s="159"/>
      <c r="AO451" s="167">
        <f>SUM(AO447:AO450)</f>
        <v>40118562</v>
      </c>
      <c r="AP451" s="159"/>
      <c r="AQ451" s="159">
        <v>0</v>
      </c>
      <c r="AR451" s="167">
        <f>SUM(AR447:AR450)</f>
        <v>40358162</v>
      </c>
      <c r="AS451" s="159"/>
      <c r="AT451" s="159"/>
      <c r="AU451" s="167">
        <f>SUM(AU447:AU450)</f>
        <v>40342354</v>
      </c>
      <c r="AV451" s="159"/>
      <c r="AW451" s="159"/>
      <c r="AX451" s="167">
        <f>SUM(AX447:AX450)</f>
        <v>39887320</v>
      </c>
      <c r="AY451" s="159"/>
      <c r="AZ451" s="159"/>
      <c r="BA451" s="167">
        <f>SUM(BA447:BA450)</f>
        <v>40655474</v>
      </c>
      <c r="BB451" s="159"/>
    </row>
    <row r="452" spans="1:54" s="148" customFormat="1" x14ac:dyDescent="0.2">
      <c r="A452" s="169">
        <v>45</v>
      </c>
      <c r="B452" s="170" t="s">
        <v>586</v>
      </c>
      <c r="C452" s="171"/>
      <c r="D452" s="172"/>
      <c r="E452" s="172"/>
      <c r="F452" s="172"/>
      <c r="G452" s="172"/>
      <c r="H452" s="172"/>
      <c r="I452" s="172"/>
      <c r="J452" s="172"/>
      <c r="K452" s="172"/>
      <c r="L452" s="172"/>
      <c r="M452" s="172"/>
      <c r="N452" s="172"/>
      <c r="O452" s="172"/>
      <c r="P452" s="172">
        <v>0</v>
      </c>
      <c r="Q452" s="172"/>
      <c r="R452" s="172"/>
      <c r="S452" s="172">
        <v>0</v>
      </c>
      <c r="T452" s="172"/>
      <c r="U452" s="172"/>
      <c r="V452" s="172"/>
      <c r="W452" s="172"/>
      <c r="X452" s="172"/>
      <c r="Y452" s="172"/>
      <c r="Z452" s="172"/>
      <c r="AA452" s="172"/>
      <c r="AB452" s="172"/>
      <c r="AC452" s="172"/>
      <c r="AD452" s="172"/>
      <c r="AE452" s="172"/>
      <c r="AF452" s="172"/>
      <c r="AG452" s="172"/>
      <c r="AH452" s="172"/>
      <c r="AI452" s="172"/>
      <c r="AJ452" s="172"/>
      <c r="AK452" s="172">
        <v>0</v>
      </c>
      <c r="AL452" s="172"/>
      <c r="AM452" s="172"/>
      <c r="AN452" s="172"/>
      <c r="AO452" s="172"/>
      <c r="AP452" s="172"/>
      <c r="AQ452" s="172">
        <v>0</v>
      </c>
      <c r="AR452" s="172"/>
      <c r="AS452" s="172"/>
      <c r="AT452" s="172"/>
      <c r="AU452" s="172"/>
      <c r="AV452" s="172"/>
      <c r="AW452" s="172"/>
      <c r="AX452" s="172"/>
      <c r="AY452" s="172"/>
      <c r="AZ452" s="172"/>
      <c r="BA452" s="172"/>
      <c r="BB452" s="172"/>
    </row>
    <row r="453" spans="1:54" ht="90" x14ac:dyDescent="0.2">
      <c r="A453" s="181">
        <v>45.01</v>
      </c>
      <c r="B453" s="162" t="s">
        <v>587</v>
      </c>
      <c r="C453" s="157" t="s">
        <v>170</v>
      </c>
      <c r="D453" s="166">
        <v>300</v>
      </c>
      <c r="E453" s="159">
        <v>14430</v>
      </c>
      <c r="F453" s="159">
        <f t="shared" si="1330"/>
        <v>4329000</v>
      </c>
      <c r="G453" s="159">
        <v>14315</v>
      </c>
      <c r="H453" s="159">
        <f t="shared" ref="H453:H460" si="1427">ROUND($D453*G453,0)</f>
        <v>4294500</v>
      </c>
      <c r="I453" s="160" t="str">
        <f t="shared" ref="I453:I460" si="1428">+IF(G453&lt;=$E453,"OK","NO OK")</f>
        <v>OK</v>
      </c>
      <c r="J453" s="159">
        <v>14188</v>
      </c>
      <c r="K453" s="159">
        <f t="shared" ref="K453:K460" si="1429">ROUND($D453*J453,0)</f>
        <v>4256400</v>
      </c>
      <c r="L453" s="160" t="str">
        <f t="shared" ref="L453:L460" si="1430">+IF(J453&lt;=$E453,"OK","NO OK")</f>
        <v>OK</v>
      </c>
      <c r="M453" s="159">
        <v>14430</v>
      </c>
      <c r="N453" s="159">
        <f t="shared" ref="N453:N460" si="1431">ROUND($D453*M453,0)</f>
        <v>4329000</v>
      </c>
      <c r="O453" s="160" t="str">
        <f t="shared" ref="O453:O460" si="1432">+IF(M453&lt;=$E453,"OK","NO OK")</f>
        <v>OK</v>
      </c>
      <c r="P453" s="159">
        <v>14239</v>
      </c>
      <c r="Q453" s="159">
        <f t="shared" ref="Q453:Q460" si="1433">ROUND($D453*P453,0)</f>
        <v>4271700</v>
      </c>
      <c r="R453" s="160" t="str">
        <f t="shared" ref="R453:R460" si="1434">+IF(P453&lt;=$E453,"OK","NO OK")</f>
        <v>OK</v>
      </c>
      <c r="S453" s="159">
        <v>14267</v>
      </c>
      <c r="T453" s="159">
        <f t="shared" ref="T453:T460" si="1435">ROUND($D453*S453,0)</f>
        <v>4280100</v>
      </c>
      <c r="U453" s="160" t="str">
        <f t="shared" ref="U453:U460" si="1436">+IF(S453&lt;=$E453,"OK","NO OK")</f>
        <v>OK</v>
      </c>
      <c r="V453" s="159">
        <v>14309</v>
      </c>
      <c r="W453" s="159">
        <f t="shared" ref="W453:W460" si="1437">ROUND($D453*V453,0)</f>
        <v>4292700</v>
      </c>
      <c r="X453" s="160" t="str">
        <f t="shared" ref="X453:X460" si="1438">+IF(V453&lt;=$E453,"OK","NO OK")</f>
        <v>OK</v>
      </c>
      <c r="Y453" s="159">
        <v>14430</v>
      </c>
      <c r="Z453" s="159">
        <f t="shared" ref="Z453:Z460" si="1439">ROUND($D453*Y453,0)</f>
        <v>4329000</v>
      </c>
      <c r="AA453" s="160" t="str">
        <f t="shared" ref="AA453:AA460" si="1440">+IF(Y453&lt;=$E453,"OK","NO OK")</f>
        <v>OK</v>
      </c>
      <c r="AB453" s="159">
        <v>14284</v>
      </c>
      <c r="AC453" s="159">
        <f t="shared" ref="AC453:AC460" si="1441">ROUND($D453*AB453,0)</f>
        <v>4285200</v>
      </c>
      <c r="AD453" s="160" t="str">
        <f t="shared" ref="AD453:AD460" si="1442">+IF(AB453&lt;=$E453,"OK","NO OK")</f>
        <v>OK</v>
      </c>
      <c r="AE453" s="159">
        <v>13925</v>
      </c>
      <c r="AF453" s="159">
        <f t="shared" ref="AF453:AF460" si="1443">ROUND($D453*AE453,0)</f>
        <v>4177500</v>
      </c>
      <c r="AG453" s="160" t="str">
        <f t="shared" ref="AG453:AG460" si="1444">+IF(AE453&lt;=$E453,"OK","NO OK")</f>
        <v>OK</v>
      </c>
      <c r="AH453" s="159">
        <v>14270</v>
      </c>
      <c r="AI453" s="159">
        <f t="shared" ref="AI453:AI460" si="1445">ROUND($D453*AH453,0)</f>
        <v>4281000</v>
      </c>
      <c r="AJ453" s="160" t="str">
        <f t="shared" ref="AJ453:AJ460" si="1446">+IF(AH453&lt;=$E453,"OK","NO OK")</f>
        <v>OK</v>
      </c>
      <c r="AK453" s="159">
        <v>14300</v>
      </c>
      <c r="AL453" s="159">
        <f t="shared" ref="AL453:AL460" si="1447">ROUND($D453*AK453,0)</f>
        <v>4290000</v>
      </c>
      <c r="AM453" s="160" t="str">
        <f t="shared" ref="AM453:AM460" si="1448">+IF(AK453&lt;=$E453,"OK","NO OK")</f>
        <v>OK</v>
      </c>
      <c r="AN453" s="159">
        <v>14239</v>
      </c>
      <c r="AO453" s="159">
        <f t="shared" ref="AO453:AO460" si="1449">ROUND($D453*AN453,0)</f>
        <v>4271700</v>
      </c>
      <c r="AP453" s="160" t="str">
        <f t="shared" ref="AP453:AP460" si="1450">+IF(AN453&lt;=$E453,"OK","NO OK")</f>
        <v>OK</v>
      </c>
      <c r="AQ453" s="159">
        <v>14324</v>
      </c>
      <c r="AR453" s="159">
        <f t="shared" ref="AR453:AR460" si="1451">ROUND($D453*AQ453,0)</f>
        <v>4297200</v>
      </c>
      <c r="AS453" s="160" t="str">
        <f t="shared" ref="AS453:AS460" si="1452">+IF(AQ453&lt;=$E453,"OK","NO OK")</f>
        <v>OK</v>
      </c>
      <c r="AT453" s="159">
        <v>14319</v>
      </c>
      <c r="AU453" s="159">
        <f t="shared" ref="AU453:AU460" si="1453">ROUND($D453*AT453,0)</f>
        <v>4295700</v>
      </c>
      <c r="AV453" s="160" t="str">
        <f t="shared" ref="AV453:AV460" si="1454">+IF(AT453&lt;=$E453,"OK","NO OK")</f>
        <v>OK</v>
      </c>
      <c r="AW453" s="159">
        <v>14200</v>
      </c>
      <c r="AX453" s="159">
        <f t="shared" ref="AX453:AX460" si="1455">ROUND($D453*AW453,0)</f>
        <v>4260000</v>
      </c>
      <c r="AY453" s="160" t="str">
        <f t="shared" ref="AY453:AY460" si="1456">+IF(AW453&lt;=$E453,"OK","NO OK")</f>
        <v>OK</v>
      </c>
      <c r="AZ453" s="159">
        <v>14430</v>
      </c>
      <c r="BA453" s="159">
        <f t="shared" ref="BA453:BA460" si="1457">ROUND($D453*AZ453,0)</f>
        <v>4329000</v>
      </c>
      <c r="BB453" s="160" t="str">
        <f t="shared" ref="BB453:BB460" si="1458">+IF(AZ453&lt;=$E453,"OK","NO OK")</f>
        <v>OK</v>
      </c>
    </row>
    <row r="454" spans="1:54" ht="30" x14ac:dyDescent="0.2">
      <c r="A454" s="181">
        <v>45.02</v>
      </c>
      <c r="B454" s="162" t="s">
        <v>588</v>
      </c>
      <c r="C454" s="157" t="s">
        <v>185</v>
      </c>
      <c r="D454" s="166">
        <v>4</v>
      </c>
      <c r="E454" s="159">
        <v>389669</v>
      </c>
      <c r="F454" s="159">
        <f t="shared" si="1330"/>
        <v>1558676</v>
      </c>
      <c r="G454" s="159">
        <v>386552</v>
      </c>
      <c r="H454" s="159">
        <f t="shared" si="1427"/>
        <v>1546208</v>
      </c>
      <c r="I454" s="160" t="str">
        <f t="shared" si="1428"/>
        <v>OK</v>
      </c>
      <c r="J454" s="159">
        <v>383144</v>
      </c>
      <c r="K454" s="159">
        <f t="shared" si="1429"/>
        <v>1532576</v>
      </c>
      <c r="L454" s="160" t="str">
        <f t="shared" si="1430"/>
        <v>OK</v>
      </c>
      <c r="M454" s="159">
        <v>389669</v>
      </c>
      <c r="N454" s="159">
        <f t="shared" si="1431"/>
        <v>1558676</v>
      </c>
      <c r="O454" s="160" t="str">
        <f t="shared" si="1432"/>
        <v>OK</v>
      </c>
      <c r="P454" s="159">
        <v>384506</v>
      </c>
      <c r="Q454" s="159">
        <f t="shared" si="1433"/>
        <v>1538024</v>
      </c>
      <c r="R454" s="160" t="str">
        <f t="shared" si="1434"/>
        <v>OK</v>
      </c>
      <c r="S454" s="159">
        <v>385266</v>
      </c>
      <c r="T454" s="159">
        <f t="shared" si="1435"/>
        <v>1541064</v>
      </c>
      <c r="U454" s="160" t="str">
        <f t="shared" si="1436"/>
        <v>OK</v>
      </c>
      <c r="V454" s="159">
        <v>386396</v>
      </c>
      <c r="W454" s="159">
        <f t="shared" si="1437"/>
        <v>1545584</v>
      </c>
      <c r="X454" s="160" t="str">
        <f t="shared" si="1438"/>
        <v>OK</v>
      </c>
      <c r="Y454" s="159">
        <v>389669</v>
      </c>
      <c r="Z454" s="159">
        <f t="shared" si="1439"/>
        <v>1558676</v>
      </c>
      <c r="AA454" s="160" t="str">
        <f t="shared" si="1440"/>
        <v>OK</v>
      </c>
      <c r="AB454" s="159">
        <v>385738</v>
      </c>
      <c r="AC454" s="159">
        <f t="shared" si="1441"/>
        <v>1542952</v>
      </c>
      <c r="AD454" s="160" t="str">
        <f t="shared" si="1442"/>
        <v>OK</v>
      </c>
      <c r="AE454" s="159">
        <v>376031</v>
      </c>
      <c r="AF454" s="159">
        <f t="shared" si="1443"/>
        <v>1504124</v>
      </c>
      <c r="AG454" s="160" t="str">
        <f t="shared" si="1444"/>
        <v>OK</v>
      </c>
      <c r="AH454" s="159">
        <v>385344</v>
      </c>
      <c r="AI454" s="159">
        <f t="shared" si="1445"/>
        <v>1541376</v>
      </c>
      <c r="AJ454" s="160" t="str">
        <f t="shared" si="1446"/>
        <v>OK</v>
      </c>
      <c r="AK454" s="159">
        <v>386162</v>
      </c>
      <c r="AL454" s="159">
        <f t="shared" si="1447"/>
        <v>1544648</v>
      </c>
      <c r="AM454" s="160" t="str">
        <f t="shared" si="1448"/>
        <v>OK</v>
      </c>
      <c r="AN454" s="159">
        <v>384523</v>
      </c>
      <c r="AO454" s="159">
        <f t="shared" si="1449"/>
        <v>1538092</v>
      </c>
      <c r="AP454" s="160" t="str">
        <f t="shared" si="1450"/>
        <v>OK</v>
      </c>
      <c r="AQ454" s="159">
        <v>386819</v>
      </c>
      <c r="AR454" s="159">
        <f t="shared" si="1451"/>
        <v>1547276</v>
      </c>
      <c r="AS454" s="160" t="str">
        <f t="shared" si="1452"/>
        <v>OK</v>
      </c>
      <c r="AT454" s="159">
        <v>386669</v>
      </c>
      <c r="AU454" s="159">
        <f t="shared" si="1453"/>
        <v>1546676</v>
      </c>
      <c r="AV454" s="160" t="str">
        <f t="shared" si="1454"/>
        <v>OK</v>
      </c>
      <c r="AW454" s="159">
        <v>382000</v>
      </c>
      <c r="AX454" s="159">
        <f t="shared" si="1455"/>
        <v>1528000</v>
      </c>
      <c r="AY454" s="160" t="str">
        <f t="shared" si="1456"/>
        <v>OK</v>
      </c>
      <c r="AZ454" s="159">
        <v>389669</v>
      </c>
      <c r="BA454" s="159">
        <f t="shared" si="1457"/>
        <v>1558676</v>
      </c>
      <c r="BB454" s="160" t="str">
        <f t="shared" si="1458"/>
        <v>OK</v>
      </c>
    </row>
    <row r="455" spans="1:54" ht="45" x14ac:dyDescent="0.2">
      <c r="A455" s="181">
        <v>45.03</v>
      </c>
      <c r="B455" s="162" t="s">
        <v>589</v>
      </c>
      <c r="C455" s="157" t="s">
        <v>185</v>
      </c>
      <c r="D455" s="166">
        <v>32</v>
      </c>
      <c r="E455" s="159">
        <v>38138</v>
      </c>
      <c r="F455" s="159">
        <f t="shared" si="1330"/>
        <v>1220416</v>
      </c>
      <c r="G455" s="159">
        <v>37833</v>
      </c>
      <c r="H455" s="159">
        <f t="shared" si="1427"/>
        <v>1210656</v>
      </c>
      <c r="I455" s="160" t="str">
        <f t="shared" si="1428"/>
        <v>OK</v>
      </c>
      <c r="J455" s="159">
        <v>37499</v>
      </c>
      <c r="K455" s="159">
        <f t="shared" si="1429"/>
        <v>1199968</v>
      </c>
      <c r="L455" s="160" t="str">
        <f t="shared" si="1430"/>
        <v>OK</v>
      </c>
      <c r="M455" s="159">
        <v>38138</v>
      </c>
      <c r="N455" s="159">
        <f t="shared" si="1431"/>
        <v>1220416</v>
      </c>
      <c r="O455" s="160" t="str">
        <f t="shared" si="1432"/>
        <v>OK</v>
      </c>
      <c r="P455" s="159">
        <v>37633</v>
      </c>
      <c r="Q455" s="159">
        <f t="shared" si="1433"/>
        <v>1204256</v>
      </c>
      <c r="R455" s="160" t="str">
        <f t="shared" si="1434"/>
        <v>OK</v>
      </c>
      <c r="S455" s="159">
        <v>37707</v>
      </c>
      <c r="T455" s="159">
        <f t="shared" si="1435"/>
        <v>1206624</v>
      </c>
      <c r="U455" s="160" t="str">
        <f t="shared" si="1436"/>
        <v>OK</v>
      </c>
      <c r="V455" s="159">
        <v>37818</v>
      </c>
      <c r="W455" s="159">
        <f t="shared" si="1437"/>
        <v>1210176</v>
      </c>
      <c r="X455" s="160" t="str">
        <f t="shared" si="1438"/>
        <v>OK</v>
      </c>
      <c r="Y455" s="159">
        <v>38138</v>
      </c>
      <c r="Z455" s="159">
        <f t="shared" si="1439"/>
        <v>1220416</v>
      </c>
      <c r="AA455" s="160" t="str">
        <f t="shared" si="1440"/>
        <v>OK</v>
      </c>
      <c r="AB455" s="159">
        <v>37753</v>
      </c>
      <c r="AC455" s="159">
        <f t="shared" si="1441"/>
        <v>1208096</v>
      </c>
      <c r="AD455" s="160" t="str">
        <f t="shared" si="1442"/>
        <v>OK</v>
      </c>
      <c r="AE455" s="159">
        <v>36803</v>
      </c>
      <c r="AF455" s="159">
        <f t="shared" si="1443"/>
        <v>1177696</v>
      </c>
      <c r="AG455" s="160" t="str">
        <f t="shared" si="1444"/>
        <v>OK</v>
      </c>
      <c r="AH455" s="159">
        <v>37715</v>
      </c>
      <c r="AI455" s="159">
        <f t="shared" si="1445"/>
        <v>1206880</v>
      </c>
      <c r="AJ455" s="160" t="str">
        <f t="shared" si="1446"/>
        <v>OK</v>
      </c>
      <c r="AK455" s="159">
        <v>37795</v>
      </c>
      <c r="AL455" s="159">
        <f t="shared" si="1447"/>
        <v>1209440</v>
      </c>
      <c r="AM455" s="160" t="str">
        <f t="shared" si="1448"/>
        <v>OK</v>
      </c>
      <c r="AN455" s="159">
        <v>37634</v>
      </c>
      <c r="AO455" s="159">
        <f t="shared" si="1449"/>
        <v>1204288</v>
      </c>
      <c r="AP455" s="160" t="str">
        <f t="shared" si="1450"/>
        <v>OK</v>
      </c>
      <c r="AQ455" s="159">
        <v>37859</v>
      </c>
      <c r="AR455" s="159">
        <f t="shared" si="1451"/>
        <v>1211488</v>
      </c>
      <c r="AS455" s="160" t="str">
        <f t="shared" si="1452"/>
        <v>OK</v>
      </c>
      <c r="AT455" s="159">
        <v>37844</v>
      </c>
      <c r="AU455" s="159">
        <f t="shared" si="1453"/>
        <v>1211008</v>
      </c>
      <c r="AV455" s="160" t="str">
        <f t="shared" si="1454"/>
        <v>OK</v>
      </c>
      <c r="AW455" s="159">
        <v>37400</v>
      </c>
      <c r="AX455" s="159">
        <f t="shared" si="1455"/>
        <v>1196800</v>
      </c>
      <c r="AY455" s="160" t="str">
        <f t="shared" si="1456"/>
        <v>OK</v>
      </c>
      <c r="AZ455" s="159">
        <v>38138</v>
      </c>
      <c r="BA455" s="159">
        <f t="shared" si="1457"/>
        <v>1220416</v>
      </c>
      <c r="BB455" s="160" t="str">
        <f t="shared" si="1458"/>
        <v>OK</v>
      </c>
    </row>
    <row r="456" spans="1:54" ht="75" x14ac:dyDescent="0.2">
      <c r="A456" s="181">
        <v>45.04</v>
      </c>
      <c r="B456" s="162" t="s">
        <v>590</v>
      </c>
      <c r="C456" s="157" t="s">
        <v>185</v>
      </c>
      <c r="D456" s="166">
        <v>32</v>
      </c>
      <c r="E456" s="159">
        <v>18823</v>
      </c>
      <c r="F456" s="159">
        <f t="shared" si="1330"/>
        <v>602336</v>
      </c>
      <c r="G456" s="159">
        <v>18672</v>
      </c>
      <c r="H456" s="159">
        <f t="shared" si="1427"/>
        <v>597504</v>
      </c>
      <c r="I456" s="160" t="str">
        <f t="shared" si="1428"/>
        <v>OK</v>
      </c>
      <c r="J456" s="159">
        <v>18508</v>
      </c>
      <c r="K456" s="159">
        <f t="shared" si="1429"/>
        <v>592256</v>
      </c>
      <c r="L456" s="160" t="str">
        <f t="shared" si="1430"/>
        <v>OK</v>
      </c>
      <c r="M456" s="159">
        <v>18823</v>
      </c>
      <c r="N456" s="159">
        <f t="shared" si="1431"/>
        <v>602336</v>
      </c>
      <c r="O456" s="160" t="str">
        <f t="shared" si="1432"/>
        <v>OK</v>
      </c>
      <c r="P456" s="159">
        <v>18574</v>
      </c>
      <c r="Q456" s="159">
        <f t="shared" si="1433"/>
        <v>594368</v>
      </c>
      <c r="R456" s="160" t="str">
        <f t="shared" si="1434"/>
        <v>OK</v>
      </c>
      <c r="S456" s="159">
        <v>18610</v>
      </c>
      <c r="T456" s="159">
        <f t="shared" si="1435"/>
        <v>595520</v>
      </c>
      <c r="U456" s="160" t="str">
        <f t="shared" si="1436"/>
        <v>OK</v>
      </c>
      <c r="V456" s="159">
        <v>18665</v>
      </c>
      <c r="W456" s="159">
        <f t="shared" si="1437"/>
        <v>597280</v>
      </c>
      <c r="X456" s="160" t="str">
        <f t="shared" si="1438"/>
        <v>OK</v>
      </c>
      <c r="Y456" s="159">
        <v>18823</v>
      </c>
      <c r="Z456" s="159">
        <f t="shared" si="1439"/>
        <v>602336</v>
      </c>
      <c r="AA456" s="160" t="str">
        <f t="shared" si="1440"/>
        <v>OK</v>
      </c>
      <c r="AB456" s="159">
        <v>18633</v>
      </c>
      <c r="AC456" s="159">
        <f t="shared" si="1441"/>
        <v>596256</v>
      </c>
      <c r="AD456" s="160" t="str">
        <f t="shared" si="1442"/>
        <v>OK</v>
      </c>
      <c r="AE456" s="159">
        <v>18164</v>
      </c>
      <c r="AF456" s="159">
        <f t="shared" si="1443"/>
        <v>581248</v>
      </c>
      <c r="AG456" s="160" t="str">
        <f t="shared" si="1444"/>
        <v>OK</v>
      </c>
      <c r="AH456" s="159">
        <v>18614</v>
      </c>
      <c r="AI456" s="159">
        <f t="shared" si="1445"/>
        <v>595648</v>
      </c>
      <c r="AJ456" s="160" t="str">
        <f t="shared" si="1446"/>
        <v>OK</v>
      </c>
      <c r="AK456" s="159">
        <v>18654</v>
      </c>
      <c r="AL456" s="159">
        <f t="shared" si="1447"/>
        <v>596928</v>
      </c>
      <c r="AM456" s="160" t="str">
        <f t="shared" si="1448"/>
        <v>OK</v>
      </c>
      <c r="AN456" s="159">
        <v>18574</v>
      </c>
      <c r="AO456" s="159">
        <f t="shared" si="1449"/>
        <v>594368</v>
      </c>
      <c r="AP456" s="160" t="str">
        <f t="shared" si="1450"/>
        <v>OK</v>
      </c>
      <c r="AQ456" s="159">
        <v>18685</v>
      </c>
      <c r="AR456" s="159">
        <f t="shared" si="1451"/>
        <v>597920</v>
      </c>
      <c r="AS456" s="160" t="str">
        <f t="shared" si="1452"/>
        <v>OK</v>
      </c>
      <c r="AT456" s="159">
        <v>18678</v>
      </c>
      <c r="AU456" s="159">
        <f t="shared" si="1453"/>
        <v>597696</v>
      </c>
      <c r="AV456" s="160" t="str">
        <f t="shared" si="1454"/>
        <v>OK</v>
      </c>
      <c r="AW456" s="159">
        <v>18500</v>
      </c>
      <c r="AX456" s="159">
        <f t="shared" si="1455"/>
        <v>592000</v>
      </c>
      <c r="AY456" s="160" t="str">
        <f t="shared" si="1456"/>
        <v>OK</v>
      </c>
      <c r="AZ456" s="159">
        <v>18823</v>
      </c>
      <c r="BA456" s="159">
        <f t="shared" si="1457"/>
        <v>602336</v>
      </c>
      <c r="BB456" s="160" t="str">
        <f t="shared" si="1458"/>
        <v>OK</v>
      </c>
    </row>
    <row r="457" spans="1:54" x14ac:dyDescent="0.2">
      <c r="A457" s="181">
        <v>45.05</v>
      </c>
      <c r="B457" s="162" t="s">
        <v>591</v>
      </c>
      <c r="C457" s="157" t="s">
        <v>185</v>
      </c>
      <c r="D457" s="166">
        <v>4</v>
      </c>
      <c r="E457" s="159">
        <v>52400</v>
      </c>
      <c r="F457" s="159">
        <f t="shared" si="1330"/>
        <v>209600</v>
      </c>
      <c r="G457" s="159">
        <v>51981</v>
      </c>
      <c r="H457" s="159">
        <f t="shared" si="1427"/>
        <v>207924</v>
      </c>
      <c r="I457" s="160" t="str">
        <f t="shared" si="1428"/>
        <v>OK</v>
      </c>
      <c r="J457" s="159">
        <v>51523</v>
      </c>
      <c r="K457" s="159">
        <f t="shared" si="1429"/>
        <v>206092</v>
      </c>
      <c r="L457" s="160" t="str">
        <f t="shared" si="1430"/>
        <v>OK</v>
      </c>
      <c r="M457" s="159">
        <v>52400</v>
      </c>
      <c r="N457" s="159">
        <f t="shared" si="1431"/>
        <v>209600</v>
      </c>
      <c r="O457" s="160" t="str">
        <f t="shared" si="1432"/>
        <v>OK</v>
      </c>
      <c r="P457" s="159">
        <v>51706</v>
      </c>
      <c r="Q457" s="159">
        <f t="shared" si="1433"/>
        <v>206824</v>
      </c>
      <c r="R457" s="160" t="str">
        <f t="shared" si="1434"/>
        <v>OK</v>
      </c>
      <c r="S457" s="159">
        <v>51808</v>
      </c>
      <c r="T457" s="159">
        <f t="shared" si="1435"/>
        <v>207232</v>
      </c>
      <c r="U457" s="160" t="str">
        <f t="shared" si="1436"/>
        <v>OK</v>
      </c>
      <c r="V457" s="159">
        <v>51960</v>
      </c>
      <c r="W457" s="159">
        <f t="shared" si="1437"/>
        <v>207840</v>
      </c>
      <c r="X457" s="160" t="str">
        <f t="shared" si="1438"/>
        <v>OK</v>
      </c>
      <c r="Y457" s="159">
        <v>52400</v>
      </c>
      <c r="Z457" s="159">
        <f t="shared" si="1439"/>
        <v>209600</v>
      </c>
      <c r="AA457" s="160" t="str">
        <f t="shared" si="1440"/>
        <v>OK</v>
      </c>
      <c r="AB457" s="159">
        <v>51871</v>
      </c>
      <c r="AC457" s="159">
        <f t="shared" si="1441"/>
        <v>207484</v>
      </c>
      <c r="AD457" s="160" t="str">
        <f t="shared" si="1442"/>
        <v>OK</v>
      </c>
      <c r="AE457" s="159">
        <v>50566</v>
      </c>
      <c r="AF457" s="159">
        <f t="shared" si="1443"/>
        <v>202264</v>
      </c>
      <c r="AG457" s="160" t="str">
        <f t="shared" si="1444"/>
        <v>OK</v>
      </c>
      <c r="AH457" s="159">
        <v>51818</v>
      </c>
      <c r="AI457" s="159">
        <f t="shared" si="1445"/>
        <v>207272</v>
      </c>
      <c r="AJ457" s="160" t="str">
        <f t="shared" si="1446"/>
        <v>OK</v>
      </c>
      <c r="AK457" s="159">
        <v>51928</v>
      </c>
      <c r="AL457" s="159">
        <f t="shared" si="1447"/>
        <v>207712</v>
      </c>
      <c r="AM457" s="160" t="str">
        <f t="shared" si="1448"/>
        <v>OK</v>
      </c>
      <c r="AN457" s="159">
        <v>51708</v>
      </c>
      <c r="AO457" s="159">
        <f t="shared" si="1449"/>
        <v>206832</v>
      </c>
      <c r="AP457" s="160" t="str">
        <f t="shared" si="1450"/>
        <v>OK</v>
      </c>
      <c r="AQ457" s="159">
        <v>52017</v>
      </c>
      <c r="AR457" s="159">
        <f t="shared" si="1451"/>
        <v>208068</v>
      </c>
      <c r="AS457" s="160" t="str">
        <f t="shared" si="1452"/>
        <v>OK</v>
      </c>
      <c r="AT457" s="159">
        <v>51997</v>
      </c>
      <c r="AU457" s="159">
        <f t="shared" si="1453"/>
        <v>207988</v>
      </c>
      <c r="AV457" s="160" t="str">
        <f t="shared" si="1454"/>
        <v>OK</v>
      </c>
      <c r="AW457" s="159">
        <v>51400</v>
      </c>
      <c r="AX457" s="159">
        <f t="shared" si="1455"/>
        <v>205600</v>
      </c>
      <c r="AY457" s="160" t="str">
        <f t="shared" si="1456"/>
        <v>OK</v>
      </c>
      <c r="AZ457" s="159">
        <v>52400</v>
      </c>
      <c r="BA457" s="159">
        <f t="shared" si="1457"/>
        <v>209600</v>
      </c>
      <c r="BB457" s="160" t="str">
        <f t="shared" si="1458"/>
        <v>OK</v>
      </c>
    </row>
    <row r="458" spans="1:54" ht="75" x14ac:dyDescent="0.2">
      <c r="A458" s="181">
        <v>45.06</v>
      </c>
      <c r="B458" s="162" t="s">
        <v>592</v>
      </c>
      <c r="C458" s="157" t="s">
        <v>170</v>
      </c>
      <c r="D458" s="166">
        <v>280</v>
      </c>
      <c r="E458" s="159">
        <v>26320</v>
      </c>
      <c r="F458" s="159">
        <f t="shared" si="1330"/>
        <v>7369600</v>
      </c>
      <c r="G458" s="159">
        <v>26109</v>
      </c>
      <c r="H458" s="159">
        <f t="shared" si="1427"/>
        <v>7310520</v>
      </c>
      <c r="I458" s="160" t="str">
        <f t="shared" si="1428"/>
        <v>OK</v>
      </c>
      <c r="J458" s="159">
        <v>25879</v>
      </c>
      <c r="K458" s="159">
        <f t="shared" si="1429"/>
        <v>7246120</v>
      </c>
      <c r="L458" s="160" t="str">
        <f t="shared" si="1430"/>
        <v>OK</v>
      </c>
      <c r="M458" s="159">
        <v>26320</v>
      </c>
      <c r="N458" s="159">
        <f t="shared" si="1431"/>
        <v>7369600</v>
      </c>
      <c r="O458" s="160" t="str">
        <f t="shared" si="1432"/>
        <v>OK</v>
      </c>
      <c r="P458" s="159">
        <v>25971</v>
      </c>
      <c r="Q458" s="159">
        <f t="shared" si="1433"/>
        <v>7271880</v>
      </c>
      <c r="R458" s="160" t="str">
        <f t="shared" si="1434"/>
        <v>OK</v>
      </c>
      <c r="S458" s="159">
        <v>26023</v>
      </c>
      <c r="T458" s="159">
        <f t="shared" si="1435"/>
        <v>7286440</v>
      </c>
      <c r="U458" s="160" t="str">
        <f t="shared" si="1436"/>
        <v>OK</v>
      </c>
      <c r="V458" s="159">
        <v>26099</v>
      </c>
      <c r="W458" s="159">
        <f t="shared" si="1437"/>
        <v>7307720</v>
      </c>
      <c r="X458" s="160" t="str">
        <f t="shared" si="1438"/>
        <v>OK</v>
      </c>
      <c r="Y458" s="159">
        <v>26320</v>
      </c>
      <c r="Z458" s="159">
        <f t="shared" si="1439"/>
        <v>7369600</v>
      </c>
      <c r="AA458" s="160" t="str">
        <f t="shared" si="1440"/>
        <v>OK</v>
      </c>
      <c r="AB458" s="159">
        <v>26055</v>
      </c>
      <c r="AC458" s="159">
        <f t="shared" si="1441"/>
        <v>7295400</v>
      </c>
      <c r="AD458" s="160" t="str">
        <f t="shared" si="1442"/>
        <v>OK</v>
      </c>
      <c r="AE458" s="159">
        <v>25399</v>
      </c>
      <c r="AF458" s="159">
        <f t="shared" si="1443"/>
        <v>7111720</v>
      </c>
      <c r="AG458" s="160" t="str">
        <f t="shared" si="1444"/>
        <v>OK</v>
      </c>
      <c r="AH458" s="159">
        <v>26028</v>
      </c>
      <c r="AI458" s="159">
        <f t="shared" si="1445"/>
        <v>7287840</v>
      </c>
      <c r="AJ458" s="160" t="str">
        <f t="shared" si="1446"/>
        <v>OK</v>
      </c>
      <c r="AK458" s="159">
        <v>26083</v>
      </c>
      <c r="AL458" s="159">
        <f t="shared" si="1447"/>
        <v>7303240</v>
      </c>
      <c r="AM458" s="160" t="str">
        <f t="shared" si="1448"/>
        <v>OK</v>
      </c>
      <c r="AN458" s="159">
        <v>25972</v>
      </c>
      <c r="AO458" s="159">
        <f t="shared" si="1449"/>
        <v>7272160</v>
      </c>
      <c r="AP458" s="160" t="str">
        <f t="shared" si="1450"/>
        <v>OK</v>
      </c>
      <c r="AQ458" s="159">
        <v>26128</v>
      </c>
      <c r="AR458" s="159">
        <f t="shared" si="1451"/>
        <v>7315840</v>
      </c>
      <c r="AS458" s="160" t="str">
        <f t="shared" si="1452"/>
        <v>OK</v>
      </c>
      <c r="AT458" s="159">
        <v>26117</v>
      </c>
      <c r="AU458" s="159">
        <f t="shared" si="1453"/>
        <v>7312760</v>
      </c>
      <c r="AV458" s="160" t="str">
        <f t="shared" si="1454"/>
        <v>OK</v>
      </c>
      <c r="AW458" s="159">
        <v>25800</v>
      </c>
      <c r="AX458" s="159">
        <f t="shared" si="1455"/>
        <v>7224000</v>
      </c>
      <c r="AY458" s="160" t="str">
        <f t="shared" si="1456"/>
        <v>OK</v>
      </c>
      <c r="AZ458" s="159">
        <v>26320</v>
      </c>
      <c r="BA458" s="159">
        <f t="shared" si="1457"/>
        <v>7369600</v>
      </c>
      <c r="BB458" s="160" t="str">
        <f t="shared" si="1458"/>
        <v>OK</v>
      </c>
    </row>
    <row r="459" spans="1:54" ht="60" x14ac:dyDescent="0.2">
      <c r="A459" s="181">
        <v>45.07</v>
      </c>
      <c r="B459" s="162" t="s">
        <v>593</v>
      </c>
      <c r="C459" s="157" t="s">
        <v>170</v>
      </c>
      <c r="D459" s="166">
        <v>18</v>
      </c>
      <c r="E459" s="159">
        <v>15426</v>
      </c>
      <c r="F459" s="159">
        <f t="shared" si="1330"/>
        <v>277668</v>
      </c>
      <c r="G459" s="159">
        <v>15303</v>
      </c>
      <c r="H459" s="159">
        <f t="shared" si="1427"/>
        <v>275454</v>
      </c>
      <c r="I459" s="160" t="str">
        <f t="shared" si="1428"/>
        <v>OK</v>
      </c>
      <c r="J459" s="159">
        <v>15168</v>
      </c>
      <c r="K459" s="159">
        <f t="shared" si="1429"/>
        <v>273024</v>
      </c>
      <c r="L459" s="160" t="str">
        <f t="shared" si="1430"/>
        <v>OK</v>
      </c>
      <c r="M459" s="159">
        <v>15426</v>
      </c>
      <c r="N459" s="159">
        <f t="shared" si="1431"/>
        <v>277668</v>
      </c>
      <c r="O459" s="160" t="str">
        <f t="shared" si="1432"/>
        <v>OK</v>
      </c>
      <c r="P459" s="159">
        <v>15222</v>
      </c>
      <c r="Q459" s="159">
        <f t="shared" si="1433"/>
        <v>273996</v>
      </c>
      <c r="R459" s="160" t="str">
        <f t="shared" si="1434"/>
        <v>OK</v>
      </c>
      <c r="S459" s="159">
        <v>15252</v>
      </c>
      <c r="T459" s="159">
        <f t="shared" si="1435"/>
        <v>274536</v>
      </c>
      <c r="U459" s="160" t="str">
        <f t="shared" si="1436"/>
        <v>OK</v>
      </c>
      <c r="V459" s="159">
        <v>15296</v>
      </c>
      <c r="W459" s="159">
        <f t="shared" si="1437"/>
        <v>275328</v>
      </c>
      <c r="X459" s="160" t="str">
        <f t="shared" si="1438"/>
        <v>OK</v>
      </c>
      <c r="Y459" s="159">
        <v>15426</v>
      </c>
      <c r="Z459" s="159">
        <f t="shared" si="1439"/>
        <v>277668</v>
      </c>
      <c r="AA459" s="160" t="str">
        <f t="shared" si="1440"/>
        <v>OK</v>
      </c>
      <c r="AB459" s="159">
        <v>15270</v>
      </c>
      <c r="AC459" s="159">
        <f t="shared" si="1441"/>
        <v>274860</v>
      </c>
      <c r="AD459" s="160" t="str">
        <f t="shared" si="1442"/>
        <v>OK</v>
      </c>
      <c r="AE459" s="159">
        <v>14886</v>
      </c>
      <c r="AF459" s="159">
        <f t="shared" si="1443"/>
        <v>267948</v>
      </c>
      <c r="AG459" s="160" t="str">
        <f t="shared" si="1444"/>
        <v>OK</v>
      </c>
      <c r="AH459" s="159">
        <v>15255</v>
      </c>
      <c r="AI459" s="159">
        <f t="shared" si="1445"/>
        <v>274590</v>
      </c>
      <c r="AJ459" s="160" t="str">
        <f t="shared" si="1446"/>
        <v>OK</v>
      </c>
      <c r="AK459" s="159">
        <v>15287</v>
      </c>
      <c r="AL459" s="159">
        <f t="shared" si="1447"/>
        <v>275166</v>
      </c>
      <c r="AM459" s="160" t="str">
        <f t="shared" si="1448"/>
        <v>OK</v>
      </c>
      <c r="AN459" s="159">
        <v>15222</v>
      </c>
      <c r="AO459" s="159">
        <f t="shared" si="1449"/>
        <v>273996</v>
      </c>
      <c r="AP459" s="160" t="str">
        <f t="shared" si="1450"/>
        <v>OK</v>
      </c>
      <c r="AQ459" s="159">
        <v>15313</v>
      </c>
      <c r="AR459" s="159">
        <f t="shared" si="1451"/>
        <v>275634</v>
      </c>
      <c r="AS459" s="160" t="str">
        <f t="shared" si="1452"/>
        <v>OK</v>
      </c>
      <c r="AT459" s="159">
        <v>15307</v>
      </c>
      <c r="AU459" s="159">
        <f t="shared" si="1453"/>
        <v>275526</v>
      </c>
      <c r="AV459" s="160" t="str">
        <f t="shared" si="1454"/>
        <v>OK</v>
      </c>
      <c r="AW459" s="159">
        <v>15200</v>
      </c>
      <c r="AX459" s="159">
        <f t="shared" si="1455"/>
        <v>273600</v>
      </c>
      <c r="AY459" s="160" t="str">
        <f t="shared" si="1456"/>
        <v>OK</v>
      </c>
      <c r="AZ459" s="159">
        <v>15426</v>
      </c>
      <c r="BA459" s="159">
        <f t="shared" si="1457"/>
        <v>277668</v>
      </c>
      <c r="BB459" s="160" t="str">
        <f t="shared" si="1458"/>
        <v>OK</v>
      </c>
    </row>
    <row r="460" spans="1:54" ht="45" x14ac:dyDescent="0.2">
      <c r="A460" s="181">
        <v>45.08</v>
      </c>
      <c r="B460" s="162" t="s">
        <v>594</v>
      </c>
      <c r="C460" s="157" t="s">
        <v>185</v>
      </c>
      <c r="D460" s="166">
        <v>6</v>
      </c>
      <c r="E460" s="159">
        <v>152678</v>
      </c>
      <c r="F460" s="159">
        <f t="shared" si="1330"/>
        <v>916068</v>
      </c>
      <c r="G460" s="159">
        <v>151457</v>
      </c>
      <c r="H460" s="159">
        <f t="shared" si="1427"/>
        <v>908742</v>
      </c>
      <c r="I460" s="160" t="str">
        <f t="shared" si="1428"/>
        <v>OK</v>
      </c>
      <c r="J460" s="159">
        <v>150121</v>
      </c>
      <c r="K460" s="159">
        <f t="shared" si="1429"/>
        <v>900726</v>
      </c>
      <c r="L460" s="160" t="str">
        <f t="shared" si="1430"/>
        <v>OK</v>
      </c>
      <c r="M460" s="159">
        <v>152678</v>
      </c>
      <c r="N460" s="159">
        <f t="shared" si="1431"/>
        <v>916068</v>
      </c>
      <c r="O460" s="160" t="str">
        <f t="shared" si="1432"/>
        <v>OK</v>
      </c>
      <c r="P460" s="159">
        <v>150655</v>
      </c>
      <c r="Q460" s="159">
        <f t="shared" si="1433"/>
        <v>903930</v>
      </c>
      <c r="R460" s="160" t="str">
        <f t="shared" si="1434"/>
        <v>OK</v>
      </c>
      <c r="S460" s="159">
        <v>150953</v>
      </c>
      <c r="T460" s="159">
        <f t="shared" si="1435"/>
        <v>905718</v>
      </c>
      <c r="U460" s="160" t="str">
        <f t="shared" si="1436"/>
        <v>OK</v>
      </c>
      <c r="V460" s="159">
        <v>151396</v>
      </c>
      <c r="W460" s="159">
        <f t="shared" si="1437"/>
        <v>908376</v>
      </c>
      <c r="X460" s="160" t="str">
        <f t="shared" si="1438"/>
        <v>OK</v>
      </c>
      <c r="Y460" s="159">
        <v>152678</v>
      </c>
      <c r="Z460" s="159">
        <f t="shared" si="1439"/>
        <v>916068</v>
      </c>
      <c r="AA460" s="160" t="str">
        <f t="shared" si="1440"/>
        <v>OK</v>
      </c>
      <c r="AB460" s="159">
        <v>151138</v>
      </c>
      <c r="AC460" s="159">
        <f t="shared" si="1441"/>
        <v>906828</v>
      </c>
      <c r="AD460" s="160" t="str">
        <f t="shared" si="1442"/>
        <v>OK</v>
      </c>
      <c r="AE460" s="159">
        <v>147334</v>
      </c>
      <c r="AF460" s="159">
        <f t="shared" si="1443"/>
        <v>884004</v>
      </c>
      <c r="AG460" s="160" t="str">
        <f t="shared" si="1444"/>
        <v>OK</v>
      </c>
      <c r="AH460" s="159">
        <v>150983</v>
      </c>
      <c r="AI460" s="159">
        <f t="shared" si="1445"/>
        <v>905898</v>
      </c>
      <c r="AJ460" s="160" t="str">
        <f t="shared" si="1446"/>
        <v>OK</v>
      </c>
      <c r="AK460" s="159">
        <v>151304</v>
      </c>
      <c r="AL460" s="159">
        <f t="shared" si="1447"/>
        <v>907824</v>
      </c>
      <c r="AM460" s="160" t="str">
        <f t="shared" si="1448"/>
        <v>OK</v>
      </c>
      <c r="AN460" s="159">
        <v>150662</v>
      </c>
      <c r="AO460" s="159">
        <f t="shared" si="1449"/>
        <v>903972</v>
      </c>
      <c r="AP460" s="160" t="str">
        <f t="shared" si="1450"/>
        <v>OK</v>
      </c>
      <c r="AQ460" s="159">
        <v>151561</v>
      </c>
      <c r="AR460" s="159">
        <f t="shared" si="1451"/>
        <v>909366</v>
      </c>
      <c r="AS460" s="160" t="str">
        <f t="shared" si="1452"/>
        <v>OK</v>
      </c>
      <c r="AT460" s="159">
        <v>151502</v>
      </c>
      <c r="AU460" s="159">
        <f t="shared" si="1453"/>
        <v>909012</v>
      </c>
      <c r="AV460" s="160" t="str">
        <f t="shared" si="1454"/>
        <v>OK</v>
      </c>
      <c r="AW460" s="159">
        <v>150000</v>
      </c>
      <c r="AX460" s="159">
        <f t="shared" si="1455"/>
        <v>900000</v>
      </c>
      <c r="AY460" s="160" t="str">
        <f t="shared" si="1456"/>
        <v>OK</v>
      </c>
      <c r="AZ460" s="159">
        <v>152678</v>
      </c>
      <c r="BA460" s="159">
        <f t="shared" si="1457"/>
        <v>916068</v>
      </c>
      <c r="BB460" s="160" t="str">
        <f t="shared" si="1458"/>
        <v>OK</v>
      </c>
    </row>
    <row r="461" spans="1:54" x14ac:dyDescent="0.2">
      <c r="A461" s="155"/>
      <c r="B461" s="164" t="s">
        <v>176</v>
      </c>
      <c r="C461" s="157"/>
      <c r="D461" s="166"/>
      <c r="E461" s="159"/>
      <c r="F461" s="167">
        <f>SUM(F453:F460)</f>
        <v>16483364</v>
      </c>
      <c r="G461" s="159"/>
      <c r="H461" s="167">
        <f>SUM(H453:H460)</f>
        <v>16351508</v>
      </c>
      <c r="I461" s="159"/>
      <c r="J461" s="159"/>
      <c r="K461" s="167">
        <f>SUM(K453:K460)</f>
        <v>16207162</v>
      </c>
      <c r="L461" s="159"/>
      <c r="M461" s="159"/>
      <c r="N461" s="167">
        <f>SUM(N453:N460)</f>
        <v>16483364</v>
      </c>
      <c r="O461" s="159"/>
      <c r="P461" s="159">
        <v>0</v>
      </c>
      <c r="Q461" s="167">
        <f>SUM(Q453:Q460)</f>
        <v>16264978</v>
      </c>
      <c r="R461" s="159"/>
      <c r="S461" s="159">
        <v>0</v>
      </c>
      <c r="T461" s="167">
        <f>SUM(T453:T460)</f>
        <v>16297234</v>
      </c>
      <c r="U461" s="159"/>
      <c r="V461" s="159"/>
      <c r="W461" s="167">
        <f>SUM(W453:W460)</f>
        <v>16345004</v>
      </c>
      <c r="X461" s="159"/>
      <c r="Y461" s="159"/>
      <c r="Z461" s="167">
        <f>SUM(Z453:Z460)</f>
        <v>16483364</v>
      </c>
      <c r="AA461" s="159"/>
      <c r="AB461" s="159"/>
      <c r="AC461" s="167">
        <f>SUM(AC453:AC460)</f>
        <v>16317076</v>
      </c>
      <c r="AD461" s="159"/>
      <c r="AE461" s="159"/>
      <c r="AF461" s="167">
        <f>SUM(AF453:AF460)</f>
        <v>15906504</v>
      </c>
      <c r="AG461" s="159"/>
      <c r="AH461" s="159"/>
      <c r="AI461" s="167">
        <f>SUM(AI453:AI460)</f>
        <v>16300504</v>
      </c>
      <c r="AJ461" s="159"/>
      <c r="AK461" s="159">
        <v>0</v>
      </c>
      <c r="AL461" s="167">
        <f>SUM(AL453:AL460)</f>
        <v>16334958</v>
      </c>
      <c r="AM461" s="159"/>
      <c r="AN461" s="159"/>
      <c r="AO461" s="167">
        <f>SUM(AO453:AO460)</f>
        <v>16265408</v>
      </c>
      <c r="AP461" s="159"/>
      <c r="AQ461" s="159">
        <v>0</v>
      </c>
      <c r="AR461" s="167">
        <f>SUM(AR453:AR460)</f>
        <v>16362792</v>
      </c>
      <c r="AS461" s="159"/>
      <c r="AT461" s="159"/>
      <c r="AU461" s="167">
        <f>SUM(AU453:AU460)</f>
        <v>16356366</v>
      </c>
      <c r="AV461" s="159"/>
      <c r="AW461" s="159"/>
      <c r="AX461" s="167">
        <f>SUM(AX453:AX460)</f>
        <v>16180000</v>
      </c>
      <c r="AY461" s="159"/>
      <c r="AZ461" s="159"/>
      <c r="BA461" s="167">
        <f>SUM(BA453:BA460)</f>
        <v>16483364</v>
      </c>
      <c r="BB461" s="159"/>
    </row>
    <row r="462" spans="1:54" s="148" customFormat="1" x14ac:dyDescent="0.2">
      <c r="A462" s="169">
        <v>46</v>
      </c>
      <c r="B462" s="170" t="s">
        <v>595</v>
      </c>
      <c r="C462" s="171"/>
      <c r="D462" s="172"/>
      <c r="E462" s="172"/>
      <c r="F462" s="172"/>
      <c r="G462" s="172"/>
      <c r="H462" s="172"/>
      <c r="I462" s="172"/>
      <c r="J462" s="172"/>
      <c r="K462" s="172"/>
      <c r="L462" s="172"/>
      <c r="M462" s="172"/>
      <c r="N462" s="172"/>
      <c r="O462" s="172"/>
      <c r="P462" s="172">
        <v>0</v>
      </c>
      <c r="Q462" s="172"/>
      <c r="R462" s="172"/>
      <c r="S462" s="172">
        <v>0</v>
      </c>
      <c r="T462" s="172"/>
      <c r="U462" s="172"/>
      <c r="V462" s="172"/>
      <c r="W462" s="172"/>
      <c r="X462" s="172"/>
      <c r="Y462" s="172"/>
      <c r="Z462" s="172"/>
      <c r="AA462" s="172"/>
      <c r="AB462" s="172"/>
      <c r="AC462" s="172"/>
      <c r="AD462" s="172"/>
      <c r="AE462" s="172"/>
      <c r="AF462" s="172"/>
      <c r="AG462" s="172"/>
      <c r="AH462" s="172"/>
      <c r="AI462" s="172"/>
      <c r="AJ462" s="172"/>
      <c r="AK462" s="172">
        <v>0</v>
      </c>
      <c r="AL462" s="172"/>
      <c r="AM462" s="172"/>
      <c r="AN462" s="172"/>
      <c r="AO462" s="172"/>
      <c r="AP462" s="172"/>
      <c r="AQ462" s="172">
        <v>0</v>
      </c>
      <c r="AR462" s="172"/>
      <c r="AS462" s="172"/>
      <c r="AT462" s="172"/>
      <c r="AU462" s="172"/>
      <c r="AV462" s="172"/>
      <c r="AW462" s="172"/>
      <c r="AX462" s="172"/>
      <c r="AY462" s="172"/>
      <c r="AZ462" s="172"/>
      <c r="BA462" s="172"/>
      <c r="BB462" s="172"/>
    </row>
    <row r="463" spans="1:54" ht="45" x14ac:dyDescent="0.2">
      <c r="A463" s="181">
        <v>46.01</v>
      </c>
      <c r="B463" s="162" t="s">
        <v>596</v>
      </c>
      <c r="C463" s="157" t="s">
        <v>185</v>
      </c>
      <c r="D463" s="166">
        <v>48</v>
      </c>
      <c r="E463" s="159">
        <v>437526</v>
      </c>
      <c r="F463" s="159">
        <f>ROUND(D463*E463,0)</f>
        <v>21001248</v>
      </c>
      <c r="G463" s="159">
        <v>434026</v>
      </c>
      <c r="H463" s="159">
        <f t="shared" ref="H463" si="1459">ROUND($D463*G463,0)</f>
        <v>20833248</v>
      </c>
      <c r="I463" s="160" t="str">
        <f t="shared" ref="I463" si="1460">+IF(G463&lt;=$E463,"OK","NO OK")</f>
        <v>OK</v>
      </c>
      <c r="J463" s="159">
        <v>430199</v>
      </c>
      <c r="K463" s="159">
        <f t="shared" ref="K463" si="1461">ROUND($D463*J463,0)</f>
        <v>20649552</v>
      </c>
      <c r="L463" s="160" t="str">
        <f t="shared" ref="L463" si="1462">+IF(J463&lt;=$E463,"OK","NO OK")</f>
        <v>OK</v>
      </c>
      <c r="M463" s="159">
        <v>437526</v>
      </c>
      <c r="N463" s="159">
        <f t="shared" ref="N463" si="1463">ROUND($D463*M463,0)</f>
        <v>21001248</v>
      </c>
      <c r="O463" s="160" t="str">
        <f t="shared" ref="O463" si="1464">+IF(M463&lt;=$E463,"OK","NO OK")</f>
        <v>OK</v>
      </c>
      <c r="P463" s="159">
        <v>431729</v>
      </c>
      <c r="Q463" s="159">
        <f t="shared" ref="Q463" si="1465">ROUND($D463*P463,0)</f>
        <v>20722992</v>
      </c>
      <c r="R463" s="160" t="str">
        <f t="shared" ref="R463" si="1466">+IF(P463&lt;=$E463,"OK","NO OK")</f>
        <v>OK</v>
      </c>
      <c r="S463" s="159">
        <v>432582</v>
      </c>
      <c r="T463" s="159">
        <f t="shared" ref="T463" si="1467">ROUND($D463*S463,0)</f>
        <v>20763936</v>
      </c>
      <c r="U463" s="160" t="str">
        <f t="shared" ref="U463" si="1468">+IF(S463&lt;=$E463,"OK","NO OK")</f>
        <v>OK</v>
      </c>
      <c r="V463" s="159">
        <v>433851</v>
      </c>
      <c r="W463" s="159">
        <f t="shared" ref="W463" si="1469">ROUND($D463*V463,0)</f>
        <v>20824848</v>
      </c>
      <c r="X463" s="160" t="str">
        <f t="shared" ref="X463" si="1470">+IF(V463&lt;=$E463,"OK","NO OK")</f>
        <v>OK</v>
      </c>
      <c r="Y463" s="159">
        <v>437526</v>
      </c>
      <c r="Z463" s="159">
        <f t="shared" ref="Z463" si="1471">ROUND($D463*Y463,0)</f>
        <v>21001248</v>
      </c>
      <c r="AA463" s="160" t="str">
        <f t="shared" ref="AA463" si="1472">+IF(Y463&lt;=$E463,"OK","NO OK")</f>
        <v>OK</v>
      </c>
      <c r="AB463" s="159">
        <v>433113</v>
      </c>
      <c r="AC463" s="159">
        <f t="shared" ref="AC463" si="1473">ROUND($D463*AB463,0)</f>
        <v>20789424</v>
      </c>
      <c r="AD463" s="160" t="str">
        <f t="shared" ref="AD463" si="1474">+IF(AB463&lt;=$E463,"OK","NO OK")</f>
        <v>OK</v>
      </c>
      <c r="AE463" s="159">
        <v>422213</v>
      </c>
      <c r="AF463" s="159">
        <f t="shared" ref="AF463" si="1475">ROUND($D463*AE463,0)</f>
        <v>20266224</v>
      </c>
      <c r="AG463" s="160" t="str">
        <f t="shared" ref="AG463" si="1476">+IF(AE463&lt;=$E463,"OK","NO OK")</f>
        <v>OK</v>
      </c>
      <c r="AH463" s="159">
        <v>432669</v>
      </c>
      <c r="AI463" s="159">
        <f t="shared" ref="AI463" si="1477">ROUND($D463*AH463,0)</f>
        <v>20768112</v>
      </c>
      <c r="AJ463" s="160" t="str">
        <f t="shared" ref="AJ463" si="1478">+IF(AH463&lt;=$E463,"OK","NO OK")</f>
        <v>OK</v>
      </c>
      <c r="AK463" s="159">
        <v>433588</v>
      </c>
      <c r="AL463" s="159">
        <f t="shared" ref="AL463" si="1479">ROUND($D463*AK463,0)</f>
        <v>20812224</v>
      </c>
      <c r="AM463" s="160" t="str">
        <f t="shared" ref="AM463" si="1480">+IF(AK463&lt;=$E463,"OK","NO OK")</f>
        <v>OK</v>
      </c>
      <c r="AN463" s="159">
        <v>431748</v>
      </c>
      <c r="AO463" s="159">
        <f t="shared" ref="AO463" si="1481">ROUND($D463*AN463,0)</f>
        <v>20723904</v>
      </c>
      <c r="AP463" s="160" t="str">
        <f t="shared" ref="AP463" si="1482">+IF(AN463&lt;=$E463,"OK","NO OK")</f>
        <v>OK</v>
      </c>
      <c r="AQ463" s="159">
        <v>434326</v>
      </c>
      <c r="AR463" s="159">
        <f t="shared" ref="AR463" si="1483">ROUND($D463*AQ463,0)</f>
        <v>20847648</v>
      </c>
      <c r="AS463" s="160" t="str">
        <f t="shared" ref="AS463" si="1484">+IF(AQ463&lt;=$E463,"OK","NO OK")</f>
        <v>OK</v>
      </c>
      <c r="AT463" s="159">
        <v>434157</v>
      </c>
      <c r="AU463" s="159">
        <f t="shared" ref="AU463" si="1485">ROUND($D463*AT463,0)</f>
        <v>20839536</v>
      </c>
      <c r="AV463" s="160" t="str">
        <f t="shared" ref="AV463" si="1486">+IF(AT463&lt;=$E463,"OK","NO OK")</f>
        <v>OK</v>
      </c>
      <c r="AW463" s="159">
        <v>428900</v>
      </c>
      <c r="AX463" s="159">
        <f t="shared" ref="AX463" si="1487">ROUND($D463*AW463,0)</f>
        <v>20587200</v>
      </c>
      <c r="AY463" s="160" t="str">
        <f t="shared" ref="AY463" si="1488">+IF(AW463&lt;=$E463,"OK","NO OK")</f>
        <v>OK</v>
      </c>
      <c r="AZ463" s="159">
        <v>437526</v>
      </c>
      <c r="BA463" s="159">
        <f t="shared" ref="BA463" si="1489">ROUND($D463*AZ463,0)</f>
        <v>21001248</v>
      </c>
      <c r="BB463" s="160" t="str">
        <f t="shared" ref="BB463" si="1490">+IF(AZ463&lt;=$E463,"OK","NO OK")</f>
        <v>OK</v>
      </c>
    </row>
    <row r="464" spans="1:54" x14ac:dyDescent="0.2">
      <c r="A464" s="155"/>
      <c r="B464" s="164" t="s">
        <v>176</v>
      </c>
      <c r="C464" s="157"/>
      <c r="D464" s="165"/>
      <c r="E464" s="165"/>
      <c r="F464" s="167">
        <f>SUM(F463:F463)</f>
        <v>21001248</v>
      </c>
      <c r="G464" s="165"/>
      <c r="H464" s="167">
        <f>SUM(H463:H463)</f>
        <v>20833248</v>
      </c>
      <c r="I464" s="165"/>
      <c r="J464" s="165"/>
      <c r="K464" s="167">
        <f>SUM(K463:K463)</f>
        <v>20649552</v>
      </c>
      <c r="L464" s="165"/>
      <c r="M464" s="165"/>
      <c r="N464" s="167">
        <f>SUM(N463:N463)</f>
        <v>21001248</v>
      </c>
      <c r="O464" s="165"/>
      <c r="P464" s="165">
        <v>0</v>
      </c>
      <c r="Q464" s="167">
        <f>SUM(Q463:Q463)</f>
        <v>20722992</v>
      </c>
      <c r="R464" s="165"/>
      <c r="S464" s="165">
        <v>0</v>
      </c>
      <c r="T464" s="167">
        <f>SUM(T463:T463)</f>
        <v>20763936</v>
      </c>
      <c r="U464" s="165"/>
      <c r="V464" s="165"/>
      <c r="W464" s="167">
        <f>SUM(W463:W463)</f>
        <v>20824848</v>
      </c>
      <c r="X464" s="165"/>
      <c r="Y464" s="165"/>
      <c r="Z464" s="167">
        <f>SUM(Z463:Z463)</f>
        <v>21001248</v>
      </c>
      <c r="AA464" s="165"/>
      <c r="AB464" s="165"/>
      <c r="AC464" s="167">
        <f>SUM(AC463:AC463)</f>
        <v>20789424</v>
      </c>
      <c r="AD464" s="165"/>
      <c r="AE464" s="165"/>
      <c r="AF464" s="167">
        <f>SUM(AF463:AF463)</f>
        <v>20266224</v>
      </c>
      <c r="AG464" s="165"/>
      <c r="AH464" s="165"/>
      <c r="AI464" s="167">
        <f>SUM(AI463:AI463)</f>
        <v>20768112</v>
      </c>
      <c r="AJ464" s="165"/>
      <c r="AK464" s="165">
        <v>0</v>
      </c>
      <c r="AL464" s="167">
        <f>SUM(AL463:AL463)</f>
        <v>20812224</v>
      </c>
      <c r="AM464" s="165"/>
      <c r="AN464" s="165"/>
      <c r="AO464" s="167">
        <f>SUM(AO463:AO463)</f>
        <v>20723904</v>
      </c>
      <c r="AP464" s="165"/>
      <c r="AQ464" s="165">
        <v>0</v>
      </c>
      <c r="AR464" s="167">
        <f>SUM(AR463:AR463)</f>
        <v>20847648</v>
      </c>
      <c r="AS464" s="165"/>
      <c r="AT464" s="165"/>
      <c r="AU464" s="167">
        <f>SUM(AU463:AU463)</f>
        <v>20839536</v>
      </c>
      <c r="AV464" s="165"/>
      <c r="AW464" s="165"/>
      <c r="AX464" s="167">
        <f>SUM(AX463:AX463)</f>
        <v>20587200</v>
      </c>
      <c r="AY464" s="165"/>
      <c r="AZ464" s="165"/>
      <c r="BA464" s="167">
        <f>SUM(BA463:BA463)</f>
        <v>21001248</v>
      </c>
      <c r="BB464" s="165"/>
    </row>
    <row r="465" spans="1:54" s="148" customFormat="1" x14ac:dyDescent="0.2">
      <c r="A465" s="169">
        <v>47</v>
      </c>
      <c r="B465" s="170" t="s">
        <v>597</v>
      </c>
      <c r="C465" s="171"/>
      <c r="D465" s="172"/>
      <c r="E465" s="172"/>
      <c r="F465" s="172"/>
      <c r="G465" s="172"/>
      <c r="H465" s="172"/>
      <c r="I465" s="172"/>
      <c r="J465" s="172"/>
      <c r="K465" s="172"/>
      <c r="L465" s="172"/>
      <c r="M465" s="172"/>
      <c r="N465" s="172"/>
      <c r="O465" s="172"/>
      <c r="P465" s="172">
        <v>0</v>
      </c>
      <c r="Q465" s="172"/>
      <c r="R465" s="172"/>
      <c r="S465" s="172">
        <v>0</v>
      </c>
      <c r="T465" s="172"/>
      <c r="U465" s="172"/>
      <c r="V465" s="172"/>
      <c r="W465" s="172"/>
      <c r="X465" s="172"/>
      <c r="Y465" s="172"/>
      <c r="Z465" s="172"/>
      <c r="AA465" s="172"/>
      <c r="AB465" s="172"/>
      <c r="AC465" s="172"/>
      <c r="AD465" s="172"/>
      <c r="AE465" s="172"/>
      <c r="AF465" s="172"/>
      <c r="AG465" s="172"/>
      <c r="AH465" s="172"/>
      <c r="AI465" s="172"/>
      <c r="AJ465" s="172"/>
      <c r="AK465" s="172">
        <v>0</v>
      </c>
      <c r="AL465" s="172"/>
      <c r="AM465" s="172"/>
      <c r="AN465" s="172"/>
      <c r="AO465" s="172"/>
      <c r="AP465" s="172"/>
      <c r="AQ465" s="172">
        <v>0</v>
      </c>
      <c r="AR465" s="172"/>
      <c r="AS465" s="172"/>
      <c r="AT465" s="172"/>
      <c r="AU465" s="172"/>
      <c r="AV465" s="172"/>
      <c r="AW465" s="172"/>
      <c r="AX465" s="172"/>
      <c r="AY465" s="172"/>
      <c r="AZ465" s="172"/>
      <c r="BA465" s="172"/>
      <c r="BB465" s="172"/>
    </row>
    <row r="466" spans="1:54" ht="30" x14ac:dyDescent="0.2">
      <c r="A466" s="181">
        <v>47.01</v>
      </c>
      <c r="B466" s="162" t="s">
        <v>598</v>
      </c>
      <c r="C466" s="157" t="s">
        <v>185</v>
      </c>
      <c r="D466" s="166">
        <v>3</v>
      </c>
      <c r="E466" s="159">
        <v>10291297</v>
      </c>
      <c r="F466" s="159">
        <f>ROUND(D466*E466,0)</f>
        <v>30873891</v>
      </c>
      <c r="G466" s="159">
        <v>10208967</v>
      </c>
      <c r="H466" s="159">
        <f t="shared" ref="H466:H469" si="1491">ROUND($D466*G466,0)</f>
        <v>30626901</v>
      </c>
      <c r="I466" s="160" t="str">
        <f t="shared" ref="I466:I469" si="1492">+IF(G466&lt;=$E466,"OK","NO OK")</f>
        <v>OK</v>
      </c>
      <c r="J466" s="159">
        <v>10118961</v>
      </c>
      <c r="K466" s="159">
        <f t="shared" ref="K466:K469" si="1493">ROUND($D466*J466,0)</f>
        <v>30356883</v>
      </c>
      <c r="L466" s="160" t="str">
        <f t="shared" ref="L466:L469" si="1494">+IF(J466&lt;=$E466,"OK","NO OK")</f>
        <v>OK</v>
      </c>
      <c r="M466" s="159">
        <v>10291297</v>
      </c>
      <c r="N466" s="159">
        <f t="shared" ref="N466:N469" si="1495">ROUND($D466*M466,0)</f>
        <v>30873891</v>
      </c>
      <c r="O466" s="160" t="str">
        <f t="shared" ref="O466:O469" si="1496">+IF(M466&lt;=$E466,"OK","NO OK")</f>
        <v>OK</v>
      </c>
      <c r="P466" s="159">
        <v>10154937</v>
      </c>
      <c r="Q466" s="159">
        <f t="shared" ref="Q466:Q469" si="1497">ROUND($D466*P466,0)</f>
        <v>30464811</v>
      </c>
      <c r="R466" s="160" t="str">
        <f t="shared" ref="R466:R469" si="1498">+IF(P466&lt;=$E466,"OK","NO OK")</f>
        <v>OK</v>
      </c>
      <c r="S466" s="159">
        <v>10175005</v>
      </c>
      <c r="T466" s="159">
        <f t="shared" ref="T466:T469" si="1499">ROUND($D466*S466,0)</f>
        <v>30525015</v>
      </c>
      <c r="U466" s="160" t="str">
        <f t="shared" ref="U466:U469" si="1500">+IF(S466&lt;=$E466,"OK","NO OK")</f>
        <v>OK</v>
      </c>
      <c r="V466" s="159">
        <v>10204850</v>
      </c>
      <c r="W466" s="159">
        <f t="shared" ref="W466:W469" si="1501">ROUND($D466*V466,0)</f>
        <v>30614550</v>
      </c>
      <c r="X466" s="160" t="str">
        <f t="shared" ref="X466:X469" si="1502">+IF(V466&lt;=$E466,"OK","NO OK")</f>
        <v>OK</v>
      </c>
      <c r="Y466" s="159">
        <v>10291297</v>
      </c>
      <c r="Z466" s="159">
        <f t="shared" ref="Z466:Z469" si="1503">ROUND($D466*Y466,0)</f>
        <v>30873891</v>
      </c>
      <c r="AA466" s="160" t="str">
        <f t="shared" ref="AA466:AA469" si="1504">+IF(Y466&lt;=$E466,"OK","NO OK")</f>
        <v>OK</v>
      </c>
      <c r="AB466" s="159">
        <v>10187489</v>
      </c>
      <c r="AC466" s="159">
        <f t="shared" ref="AC466:AC469" si="1505">ROUND($D466*AB466,0)</f>
        <v>30562467</v>
      </c>
      <c r="AD466" s="160" t="str">
        <f t="shared" ref="AD466:AD469" si="1506">+IF(AB466&lt;=$E466,"OK","NO OK")</f>
        <v>OK</v>
      </c>
      <c r="AE466" s="159">
        <v>9931102</v>
      </c>
      <c r="AF466" s="159">
        <f t="shared" ref="AF466:AF469" si="1507">ROUND($D466*AE466,0)</f>
        <v>29793306</v>
      </c>
      <c r="AG466" s="160" t="str">
        <f t="shared" ref="AG466:AG469" si="1508">+IF(AE466&lt;=$E466,"OK","NO OK")</f>
        <v>OK</v>
      </c>
      <c r="AH466" s="159">
        <v>10177064</v>
      </c>
      <c r="AI466" s="159">
        <f t="shared" ref="AI466:AI469" si="1509">ROUND($D466*AH466,0)</f>
        <v>30531192</v>
      </c>
      <c r="AJ466" s="160" t="str">
        <f t="shared" ref="AJ466:AJ469" si="1510">+IF(AH466&lt;=$E466,"OK","NO OK")</f>
        <v>OK</v>
      </c>
      <c r="AK466" s="159">
        <v>10198675</v>
      </c>
      <c r="AL466" s="159">
        <f t="shared" ref="AL466:AL469" si="1511">ROUND($D466*AK466,0)</f>
        <v>30596025</v>
      </c>
      <c r="AM466" s="160" t="str">
        <f t="shared" ref="AM466:AM469" si="1512">+IF(AK466&lt;=$E466,"OK","NO OK")</f>
        <v>OK</v>
      </c>
      <c r="AN466" s="159">
        <v>10155391</v>
      </c>
      <c r="AO466" s="159">
        <f t="shared" ref="AO466:AO469" si="1513">ROUND($D466*AN466,0)</f>
        <v>30466173</v>
      </c>
      <c r="AP466" s="160" t="str">
        <f t="shared" ref="AP466:AP469" si="1514">+IF(AN466&lt;=$E466,"OK","NO OK")</f>
        <v>OK</v>
      </c>
      <c r="AQ466" s="159">
        <v>10216037</v>
      </c>
      <c r="AR466" s="159">
        <f t="shared" ref="AR466:AR469" si="1515">ROUND($D466*AQ466,0)</f>
        <v>30648111</v>
      </c>
      <c r="AS466" s="160" t="str">
        <f t="shared" ref="AS466:AS469" si="1516">+IF(AQ466&lt;=$E466,"OK","NO OK")</f>
        <v>OK</v>
      </c>
      <c r="AT466" s="159">
        <v>10212054</v>
      </c>
      <c r="AU466" s="159">
        <f t="shared" ref="AU466:AU469" si="1517">ROUND($D466*AT466,0)</f>
        <v>30636162</v>
      </c>
      <c r="AV466" s="160" t="str">
        <f t="shared" ref="AV466:AV469" si="1518">+IF(AT466&lt;=$E466,"OK","NO OK")</f>
        <v>OK</v>
      </c>
      <c r="AW466" s="159">
        <v>10085500</v>
      </c>
      <c r="AX466" s="159">
        <f t="shared" ref="AX466:AX469" si="1519">ROUND($D466*AW466,0)</f>
        <v>30256500</v>
      </c>
      <c r="AY466" s="160" t="str">
        <f t="shared" ref="AY466:AY469" si="1520">+IF(AW466&lt;=$E466,"OK","NO OK")</f>
        <v>OK</v>
      </c>
      <c r="AZ466" s="159">
        <v>10291297</v>
      </c>
      <c r="BA466" s="159">
        <f t="shared" ref="BA466:BA469" si="1521">ROUND($D466*AZ466,0)</f>
        <v>30873891</v>
      </c>
      <c r="BB466" s="160" t="str">
        <f t="shared" ref="BB466:BB469" si="1522">+IF(AZ466&lt;=$E466,"OK","NO OK")</f>
        <v>OK</v>
      </c>
    </row>
    <row r="467" spans="1:54" ht="30" x14ac:dyDescent="0.2">
      <c r="A467" s="181">
        <v>47.02</v>
      </c>
      <c r="B467" s="162" t="s">
        <v>599</v>
      </c>
      <c r="C467" s="157" t="s">
        <v>185</v>
      </c>
      <c r="D467" s="166">
        <v>2</v>
      </c>
      <c r="E467" s="159">
        <v>8299237</v>
      </c>
      <c r="F467" s="159">
        <f>ROUND(D467*E467,0)</f>
        <v>16598474</v>
      </c>
      <c r="G467" s="159">
        <v>8232843</v>
      </c>
      <c r="H467" s="159">
        <f t="shared" si="1491"/>
        <v>16465686</v>
      </c>
      <c r="I467" s="160" t="str">
        <f t="shared" si="1492"/>
        <v>OK</v>
      </c>
      <c r="J467" s="159">
        <v>8160259</v>
      </c>
      <c r="K467" s="159">
        <f t="shared" si="1493"/>
        <v>16320518</v>
      </c>
      <c r="L467" s="160" t="str">
        <f t="shared" si="1494"/>
        <v>OK</v>
      </c>
      <c r="M467" s="159">
        <v>8299237</v>
      </c>
      <c r="N467" s="159">
        <f t="shared" si="1495"/>
        <v>16598474</v>
      </c>
      <c r="O467" s="160" t="str">
        <f t="shared" si="1496"/>
        <v>OK</v>
      </c>
      <c r="P467" s="159">
        <v>8189272</v>
      </c>
      <c r="Q467" s="159">
        <f t="shared" si="1497"/>
        <v>16378544</v>
      </c>
      <c r="R467" s="160" t="str">
        <f t="shared" si="1498"/>
        <v>OK</v>
      </c>
      <c r="S467" s="159">
        <v>8205456</v>
      </c>
      <c r="T467" s="159">
        <f t="shared" si="1499"/>
        <v>16410912</v>
      </c>
      <c r="U467" s="160" t="str">
        <f t="shared" si="1500"/>
        <v>OK</v>
      </c>
      <c r="V467" s="159">
        <v>8229523</v>
      </c>
      <c r="W467" s="159">
        <f t="shared" si="1501"/>
        <v>16459046</v>
      </c>
      <c r="X467" s="160" t="str">
        <f t="shared" si="1502"/>
        <v>OK</v>
      </c>
      <c r="Y467" s="159">
        <v>8299237</v>
      </c>
      <c r="Z467" s="159">
        <f t="shared" si="1503"/>
        <v>16598474</v>
      </c>
      <c r="AA467" s="160" t="str">
        <f t="shared" si="1504"/>
        <v>OK</v>
      </c>
      <c r="AB467" s="159">
        <v>8215523</v>
      </c>
      <c r="AC467" s="159">
        <f t="shared" si="1505"/>
        <v>16431046</v>
      </c>
      <c r="AD467" s="160" t="str">
        <f t="shared" si="1506"/>
        <v>OK</v>
      </c>
      <c r="AE467" s="159">
        <v>8008764</v>
      </c>
      <c r="AF467" s="159">
        <f t="shared" si="1507"/>
        <v>16017528</v>
      </c>
      <c r="AG467" s="160" t="str">
        <f t="shared" si="1508"/>
        <v>OK</v>
      </c>
      <c r="AH467" s="159">
        <v>8207115</v>
      </c>
      <c r="AI467" s="159">
        <f t="shared" si="1509"/>
        <v>16414230</v>
      </c>
      <c r="AJ467" s="160" t="str">
        <f t="shared" si="1510"/>
        <v>OK</v>
      </c>
      <c r="AK467" s="159">
        <v>8224544</v>
      </c>
      <c r="AL467" s="159">
        <f t="shared" si="1511"/>
        <v>16449088</v>
      </c>
      <c r="AM467" s="160" t="str">
        <f t="shared" si="1512"/>
        <v>OK</v>
      </c>
      <c r="AN467" s="159">
        <v>8189638</v>
      </c>
      <c r="AO467" s="159">
        <f t="shared" si="1513"/>
        <v>16379276</v>
      </c>
      <c r="AP467" s="160" t="str">
        <f t="shared" si="1514"/>
        <v>OK</v>
      </c>
      <c r="AQ467" s="159">
        <v>8238545</v>
      </c>
      <c r="AR467" s="159">
        <f t="shared" si="1515"/>
        <v>16477090</v>
      </c>
      <c r="AS467" s="160" t="str">
        <f t="shared" si="1516"/>
        <v>OK</v>
      </c>
      <c r="AT467" s="159">
        <v>8235333</v>
      </c>
      <c r="AU467" s="159">
        <f t="shared" si="1517"/>
        <v>16470666</v>
      </c>
      <c r="AV467" s="160" t="str">
        <f t="shared" si="1518"/>
        <v>OK</v>
      </c>
      <c r="AW467" s="159">
        <v>8133300</v>
      </c>
      <c r="AX467" s="159">
        <f t="shared" si="1519"/>
        <v>16266600</v>
      </c>
      <c r="AY467" s="160" t="str">
        <f t="shared" si="1520"/>
        <v>OK</v>
      </c>
      <c r="AZ467" s="159">
        <v>8299237</v>
      </c>
      <c r="BA467" s="159">
        <f t="shared" si="1521"/>
        <v>16598474</v>
      </c>
      <c r="BB467" s="160" t="str">
        <f t="shared" si="1522"/>
        <v>OK</v>
      </c>
    </row>
    <row r="468" spans="1:54" ht="30" x14ac:dyDescent="0.2">
      <c r="A468" s="181">
        <v>47.03</v>
      </c>
      <c r="B468" s="162" t="s">
        <v>600</v>
      </c>
      <c r="C468" s="157" t="s">
        <v>185</v>
      </c>
      <c r="D468" s="166">
        <v>1</v>
      </c>
      <c r="E468" s="159">
        <v>25818298</v>
      </c>
      <c r="F468" s="159">
        <f>ROUND(D468*E468,0)</f>
        <v>25818298</v>
      </c>
      <c r="G468" s="159">
        <v>25611752</v>
      </c>
      <c r="H468" s="159">
        <f t="shared" si="1491"/>
        <v>25611752</v>
      </c>
      <c r="I468" s="160" t="str">
        <f t="shared" si="1492"/>
        <v>OK</v>
      </c>
      <c r="J468" s="159">
        <v>25385949</v>
      </c>
      <c r="K468" s="159">
        <f t="shared" si="1493"/>
        <v>25385949</v>
      </c>
      <c r="L468" s="160" t="str">
        <f t="shared" si="1494"/>
        <v>OK</v>
      </c>
      <c r="M468" s="159">
        <v>25818298</v>
      </c>
      <c r="N468" s="159">
        <f t="shared" si="1495"/>
        <v>25818298</v>
      </c>
      <c r="O468" s="160" t="str">
        <f t="shared" si="1496"/>
        <v>OK</v>
      </c>
      <c r="P468" s="159">
        <v>25476206</v>
      </c>
      <c r="Q468" s="159">
        <f t="shared" si="1497"/>
        <v>25476206</v>
      </c>
      <c r="R468" s="160" t="str">
        <f t="shared" si="1498"/>
        <v>OK</v>
      </c>
      <c r="S468" s="159">
        <v>25526551</v>
      </c>
      <c r="T468" s="159">
        <f t="shared" si="1499"/>
        <v>25526551</v>
      </c>
      <c r="U468" s="160" t="str">
        <f t="shared" si="1500"/>
        <v>OK</v>
      </c>
      <c r="V468" s="159">
        <v>25601424</v>
      </c>
      <c r="W468" s="159">
        <f t="shared" si="1501"/>
        <v>25601424</v>
      </c>
      <c r="X468" s="160" t="str">
        <f t="shared" si="1502"/>
        <v>OK</v>
      </c>
      <c r="Y468" s="159">
        <v>25818298</v>
      </c>
      <c r="Z468" s="159">
        <f t="shared" si="1503"/>
        <v>25818298</v>
      </c>
      <c r="AA468" s="160" t="str">
        <f t="shared" si="1504"/>
        <v>OK</v>
      </c>
      <c r="AB468" s="159">
        <v>25557869</v>
      </c>
      <c r="AC468" s="159">
        <f t="shared" si="1505"/>
        <v>25557869</v>
      </c>
      <c r="AD468" s="160" t="str">
        <f t="shared" si="1506"/>
        <v>OK</v>
      </c>
      <c r="AE468" s="159">
        <v>24914658</v>
      </c>
      <c r="AF468" s="159">
        <f t="shared" si="1507"/>
        <v>24914658</v>
      </c>
      <c r="AG468" s="160" t="str">
        <f t="shared" si="1508"/>
        <v>OK</v>
      </c>
      <c r="AH468" s="159">
        <v>25531715</v>
      </c>
      <c r="AI468" s="159">
        <f t="shared" si="1509"/>
        <v>25531715</v>
      </c>
      <c r="AJ468" s="160" t="str">
        <f t="shared" si="1510"/>
        <v>OK</v>
      </c>
      <c r="AK468" s="159">
        <v>25585933</v>
      </c>
      <c r="AL468" s="159">
        <f t="shared" si="1511"/>
        <v>25585933</v>
      </c>
      <c r="AM468" s="160" t="str">
        <f t="shared" si="1512"/>
        <v>OK</v>
      </c>
      <c r="AN468" s="159">
        <v>25477345</v>
      </c>
      <c r="AO468" s="159">
        <f t="shared" si="1513"/>
        <v>25477345</v>
      </c>
      <c r="AP468" s="160" t="str">
        <f t="shared" si="1514"/>
        <v>OK</v>
      </c>
      <c r="AQ468" s="159">
        <v>25629489</v>
      </c>
      <c r="AR468" s="159">
        <f t="shared" si="1515"/>
        <v>25629489</v>
      </c>
      <c r="AS468" s="160" t="str">
        <f t="shared" si="1516"/>
        <v>OK</v>
      </c>
      <c r="AT468" s="159">
        <v>25619497</v>
      </c>
      <c r="AU468" s="159">
        <f t="shared" si="1517"/>
        <v>25619497</v>
      </c>
      <c r="AV468" s="160" t="str">
        <f t="shared" si="1518"/>
        <v>OK</v>
      </c>
      <c r="AW468" s="159">
        <v>25302000</v>
      </c>
      <c r="AX468" s="159">
        <f t="shared" si="1519"/>
        <v>25302000</v>
      </c>
      <c r="AY468" s="160" t="str">
        <f t="shared" si="1520"/>
        <v>OK</v>
      </c>
      <c r="AZ468" s="159">
        <v>25818298</v>
      </c>
      <c r="BA468" s="159">
        <f t="shared" si="1521"/>
        <v>25818298</v>
      </c>
      <c r="BB468" s="160" t="str">
        <f t="shared" si="1522"/>
        <v>OK</v>
      </c>
    </row>
    <row r="469" spans="1:54" ht="30" x14ac:dyDescent="0.2">
      <c r="A469" s="181">
        <v>47.04</v>
      </c>
      <c r="B469" s="162" t="s">
        <v>601</v>
      </c>
      <c r="C469" s="157" t="s">
        <v>185</v>
      </c>
      <c r="D469" s="166">
        <v>18</v>
      </c>
      <c r="E469" s="159">
        <v>4988300</v>
      </c>
      <c r="F469" s="159">
        <f>ROUND(D469*E469,0)</f>
        <v>89789400</v>
      </c>
      <c r="G469" s="159">
        <v>4948394</v>
      </c>
      <c r="H469" s="159">
        <f t="shared" si="1491"/>
        <v>89071092</v>
      </c>
      <c r="I469" s="160" t="str">
        <f t="shared" si="1492"/>
        <v>OK</v>
      </c>
      <c r="J469" s="159">
        <v>4904767</v>
      </c>
      <c r="K469" s="159">
        <f t="shared" si="1493"/>
        <v>88285806</v>
      </c>
      <c r="L469" s="160" t="str">
        <f t="shared" si="1494"/>
        <v>OK</v>
      </c>
      <c r="M469" s="159">
        <v>4988300</v>
      </c>
      <c r="N469" s="159">
        <f t="shared" si="1495"/>
        <v>89789400</v>
      </c>
      <c r="O469" s="160" t="str">
        <f t="shared" si="1496"/>
        <v>OK</v>
      </c>
      <c r="P469" s="159">
        <v>4922205</v>
      </c>
      <c r="Q469" s="159">
        <f t="shared" si="1497"/>
        <v>88599690</v>
      </c>
      <c r="R469" s="160" t="str">
        <f t="shared" si="1498"/>
        <v>OK</v>
      </c>
      <c r="S469" s="159">
        <v>4931932</v>
      </c>
      <c r="T469" s="159">
        <f t="shared" si="1499"/>
        <v>88774776</v>
      </c>
      <c r="U469" s="160" t="str">
        <f t="shared" si="1500"/>
        <v>OK</v>
      </c>
      <c r="V469" s="159">
        <v>4946398</v>
      </c>
      <c r="W469" s="159">
        <f t="shared" si="1501"/>
        <v>89035164</v>
      </c>
      <c r="X469" s="160" t="str">
        <f t="shared" si="1502"/>
        <v>OK</v>
      </c>
      <c r="Y469" s="159">
        <v>4900000</v>
      </c>
      <c r="Z469" s="159">
        <f t="shared" si="1503"/>
        <v>88200000</v>
      </c>
      <c r="AA469" s="160" t="str">
        <f t="shared" si="1504"/>
        <v>OK</v>
      </c>
      <c r="AB469" s="159">
        <v>4937983</v>
      </c>
      <c r="AC469" s="159">
        <f t="shared" si="1505"/>
        <v>88883694</v>
      </c>
      <c r="AD469" s="160" t="str">
        <f t="shared" si="1506"/>
        <v>OK</v>
      </c>
      <c r="AE469" s="159">
        <v>4813710</v>
      </c>
      <c r="AF469" s="159">
        <f t="shared" si="1507"/>
        <v>86646780</v>
      </c>
      <c r="AG469" s="160" t="str">
        <f t="shared" si="1508"/>
        <v>OK</v>
      </c>
      <c r="AH469" s="159">
        <v>4932930</v>
      </c>
      <c r="AI469" s="159">
        <f t="shared" si="1509"/>
        <v>88792740</v>
      </c>
      <c r="AJ469" s="160" t="str">
        <f t="shared" si="1510"/>
        <v>OK</v>
      </c>
      <c r="AK469" s="159">
        <v>4943405</v>
      </c>
      <c r="AL469" s="159">
        <f t="shared" si="1511"/>
        <v>88981290</v>
      </c>
      <c r="AM469" s="160" t="str">
        <f t="shared" si="1512"/>
        <v>OK</v>
      </c>
      <c r="AN469" s="159">
        <v>4922425</v>
      </c>
      <c r="AO469" s="159">
        <f t="shared" si="1513"/>
        <v>88603650</v>
      </c>
      <c r="AP469" s="160" t="str">
        <f t="shared" si="1514"/>
        <v>OK</v>
      </c>
      <c r="AQ469" s="159">
        <v>4951821</v>
      </c>
      <c r="AR469" s="159">
        <f t="shared" si="1515"/>
        <v>89132778</v>
      </c>
      <c r="AS469" s="160" t="str">
        <f t="shared" si="1516"/>
        <v>OK</v>
      </c>
      <c r="AT469" s="159">
        <v>4949890</v>
      </c>
      <c r="AU469" s="159">
        <f t="shared" si="1517"/>
        <v>89098020</v>
      </c>
      <c r="AV469" s="160" t="str">
        <f t="shared" si="1518"/>
        <v>OK</v>
      </c>
      <c r="AW469" s="159">
        <v>4888550</v>
      </c>
      <c r="AX469" s="159">
        <f t="shared" si="1519"/>
        <v>87993900</v>
      </c>
      <c r="AY469" s="160" t="str">
        <f t="shared" si="1520"/>
        <v>OK</v>
      </c>
      <c r="AZ469" s="159">
        <v>4988300</v>
      </c>
      <c r="BA469" s="159">
        <f t="shared" si="1521"/>
        <v>89789400</v>
      </c>
      <c r="BB469" s="160" t="str">
        <f t="shared" si="1522"/>
        <v>OK</v>
      </c>
    </row>
    <row r="470" spans="1:54" x14ac:dyDescent="0.2">
      <c r="A470" s="155"/>
      <c r="B470" s="164" t="s">
        <v>176</v>
      </c>
      <c r="C470" s="157"/>
      <c r="D470" s="166"/>
      <c r="E470" s="159"/>
      <c r="F470" s="167">
        <f>SUM(F466:F469)</f>
        <v>163080063</v>
      </c>
      <c r="G470" s="159"/>
      <c r="H470" s="167">
        <f>SUM(H466:H469)</f>
        <v>161775431</v>
      </c>
      <c r="I470" s="159"/>
      <c r="J470" s="159"/>
      <c r="K470" s="167">
        <f>SUM(K466:K469)</f>
        <v>160349156</v>
      </c>
      <c r="L470" s="159"/>
      <c r="M470" s="159"/>
      <c r="N470" s="167">
        <f>SUM(N466:N469)</f>
        <v>163080063</v>
      </c>
      <c r="O470" s="159"/>
      <c r="P470" s="159">
        <v>0</v>
      </c>
      <c r="Q470" s="167">
        <f>SUM(Q466:Q469)</f>
        <v>160919251</v>
      </c>
      <c r="R470" s="159"/>
      <c r="S470" s="159">
        <v>0</v>
      </c>
      <c r="T470" s="167">
        <f>SUM(T466:T469)</f>
        <v>161237254</v>
      </c>
      <c r="U470" s="159"/>
      <c r="V470" s="159"/>
      <c r="W470" s="167">
        <f>SUM(W466:W469)</f>
        <v>161710184</v>
      </c>
      <c r="X470" s="159"/>
      <c r="Y470" s="159"/>
      <c r="Z470" s="167">
        <f>SUM(Z466:Z469)</f>
        <v>161490663</v>
      </c>
      <c r="AA470" s="159"/>
      <c r="AB470" s="159"/>
      <c r="AC470" s="167">
        <f>SUM(AC466:AC469)</f>
        <v>161435076</v>
      </c>
      <c r="AD470" s="159"/>
      <c r="AE470" s="159"/>
      <c r="AF470" s="167">
        <f>SUM(AF466:AF469)</f>
        <v>157372272</v>
      </c>
      <c r="AG470" s="159"/>
      <c r="AH470" s="159"/>
      <c r="AI470" s="167">
        <f>SUM(AI466:AI469)</f>
        <v>161269877</v>
      </c>
      <c r="AJ470" s="159"/>
      <c r="AK470" s="159">
        <v>0</v>
      </c>
      <c r="AL470" s="167">
        <f>SUM(AL466:AL469)</f>
        <v>161612336</v>
      </c>
      <c r="AM470" s="159"/>
      <c r="AN470" s="159"/>
      <c r="AO470" s="167">
        <f>SUM(AO466:AO469)</f>
        <v>160926444</v>
      </c>
      <c r="AP470" s="159"/>
      <c r="AQ470" s="159">
        <v>0</v>
      </c>
      <c r="AR470" s="167">
        <f>SUM(AR466:AR469)</f>
        <v>161887468</v>
      </c>
      <c r="AS470" s="159"/>
      <c r="AT470" s="159"/>
      <c r="AU470" s="167">
        <f>SUM(AU466:AU469)</f>
        <v>161824345</v>
      </c>
      <c r="AV470" s="159"/>
      <c r="AW470" s="159"/>
      <c r="AX470" s="167">
        <f>SUM(AX466:AX469)</f>
        <v>159819000</v>
      </c>
      <c r="AY470" s="159"/>
      <c r="AZ470" s="159"/>
      <c r="BA470" s="167">
        <f>SUM(BA466:BA469)</f>
        <v>163080063</v>
      </c>
      <c r="BB470" s="159"/>
    </row>
    <row r="471" spans="1:54" s="148" customFormat="1" x14ac:dyDescent="0.2">
      <c r="A471" s="146"/>
      <c r="B471" s="149" t="s">
        <v>602</v>
      </c>
      <c r="C471" s="146"/>
      <c r="D471" s="146"/>
      <c r="E471" s="146"/>
      <c r="F471" s="146"/>
      <c r="G471" s="146"/>
      <c r="H471" s="146"/>
      <c r="I471" s="146"/>
      <c r="J471" s="146"/>
      <c r="K471" s="146"/>
      <c r="L471" s="146"/>
      <c r="M471" s="146"/>
      <c r="N471" s="146"/>
      <c r="O471" s="146"/>
      <c r="P471" s="146">
        <v>0</v>
      </c>
      <c r="Q471" s="146"/>
      <c r="R471" s="146"/>
      <c r="S471" s="146">
        <v>0</v>
      </c>
      <c r="T471" s="146"/>
      <c r="U471" s="146"/>
      <c r="V471" s="146"/>
      <c r="W471" s="146"/>
      <c r="X471" s="146"/>
      <c r="Y471" s="146"/>
      <c r="Z471" s="146"/>
      <c r="AA471" s="146"/>
      <c r="AB471" s="146"/>
      <c r="AC471" s="146"/>
      <c r="AD471" s="146"/>
      <c r="AE471" s="146"/>
      <c r="AF471" s="146"/>
      <c r="AG471" s="146"/>
      <c r="AH471" s="146"/>
      <c r="AI471" s="146"/>
      <c r="AJ471" s="146"/>
      <c r="AK471" s="146">
        <v>0</v>
      </c>
      <c r="AL471" s="146"/>
      <c r="AM471" s="146"/>
      <c r="AN471" s="146"/>
      <c r="AO471" s="146"/>
      <c r="AP471" s="146"/>
      <c r="AQ471" s="146">
        <v>0</v>
      </c>
      <c r="AR471" s="146"/>
      <c r="AS471" s="146"/>
      <c r="AT471" s="146"/>
      <c r="AU471" s="146"/>
      <c r="AV471" s="146"/>
      <c r="AW471" s="146"/>
      <c r="AX471" s="146"/>
      <c r="AY471" s="146"/>
      <c r="AZ471" s="146"/>
      <c r="BA471" s="146"/>
      <c r="BB471" s="146"/>
    </row>
    <row r="472" spans="1:54" s="148" customFormat="1" x14ac:dyDescent="0.2">
      <c r="A472" s="169">
        <v>48</v>
      </c>
      <c r="B472" s="170" t="s">
        <v>603</v>
      </c>
      <c r="C472" s="171"/>
      <c r="D472" s="172"/>
      <c r="E472" s="172"/>
      <c r="F472" s="172"/>
      <c r="G472" s="172"/>
      <c r="H472" s="172"/>
      <c r="I472" s="172"/>
      <c r="J472" s="172"/>
      <c r="K472" s="172"/>
      <c r="L472" s="172"/>
      <c r="M472" s="172"/>
      <c r="N472" s="172"/>
      <c r="O472" s="172"/>
      <c r="P472" s="172">
        <v>0</v>
      </c>
      <c r="Q472" s="172"/>
      <c r="R472" s="172"/>
      <c r="S472" s="172">
        <v>0</v>
      </c>
      <c r="T472" s="172"/>
      <c r="U472" s="172"/>
      <c r="V472" s="172"/>
      <c r="W472" s="172"/>
      <c r="X472" s="172"/>
      <c r="Y472" s="172"/>
      <c r="Z472" s="172"/>
      <c r="AA472" s="172"/>
      <c r="AB472" s="172"/>
      <c r="AC472" s="172"/>
      <c r="AD472" s="172"/>
      <c r="AE472" s="172"/>
      <c r="AF472" s="172"/>
      <c r="AG472" s="172"/>
      <c r="AH472" s="172"/>
      <c r="AI472" s="172"/>
      <c r="AJ472" s="172"/>
      <c r="AK472" s="172">
        <v>0</v>
      </c>
      <c r="AL472" s="172"/>
      <c r="AM472" s="172"/>
      <c r="AN472" s="172"/>
      <c r="AO472" s="172"/>
      <c r="AP472" s="172"/>
      <c r="AQ472" s="172">
        <v>0</v>
      </c>
      <c r="AR472" s="172"/>
      <c r="AS472" s="172"/>
      <c r="AT472" s="172"/>
      <c r="AU472" s="172"/>
      <c r="AV472" s="172"/>
      <c r="AW472" s="172"/>
      <c r="AX472" s="172"/>
      <c r="AY472" s="172"/>
      <c r="AZ472" s="172"/>
      <c r="BA472" s="172"/>
      <c r="BB472" s="172"/>
    </row>
    <row r="473" spans="1:54" x14ac:dyDescent="0.2">
      <c r="A473" s="181">
        <v>48.01</v>
      </c>
      <c r="B473" s="162" t="s">
        <v>604</v>
      </c>
      <c r="C473" s="157" t="s">
        <v>173</v>
      </c>
      <c r="D473" s="166">
        <v>80</v>
      </c>
      <c r="E473" s="159">
        <v>165000</v>
      </c>
      <c r="F473" s="159">
        <f>ROUND(D473*E473,0)</f>
        <v>13200000</v>
      </c>
      <c r="G473" s="159">
        <v>163680</v>
      </c>
      <c r="H473" s="159">
        <f t="shared" ref="H473:H474" si="1523">ROUND($D473*G473,0)</f>
        <v>13094400</v>
      </c>
      <c r="I473" s="160" t="str">
        <f t="shared" ref="I473:I474" si="1524">+IF(G473&lt;=$E473,"OK","NO OK")</f>
        <v>OK</v>
      </c>
      <c r="J473" s="159">
        <v>162237</v>
      </c>
      <c r="K473" s="159">
        <f t="shared" ref="K473:K474" si="1525">ROUND($D473*J473,0)</f>
        <v>12978960</v>
      </c>
      <c r="L473" s="160" t="str">
        <f t="shared" ref="L473:L474" si="1526">+IF(J473&lt;=$E473,"OK","NO OK")</f>
        <v>OK</v>
      </c>
      <c r="M473" s="159">
        <v>165000</v>
      </c>
      <c r="N473" s="159">
        <f t="shared" ref="N473:N474" si="1527">ROUND($D473*M473,0)</f>
        <v>13200000</v>
      </c>
      <c r="O473" s="160" t="str">
        <f t="shared" ref="O473:O474" si="1528">+IF(M473&lt;=$E473,"OK","NO OK")</f>
        <v>OK</v>
      </c>
      <c r="P473" s="159">
        <v>162814</v>
      </c>
      <c r="Q473" s="159">
        <f t="shared" ref="Q473:Q474" si="1529">ROUND($D473*P473,0)</f>
        <v>13025120</v>
      </c>
      <c r="R473" s="160" t="str">
        <f t="shared" ref="R473:R474" si="1530">+IF(P473&lt;=$E473,"OK","NO OK")</f>
        <v>OK</v>
      </c>
      <c r="S473" s="159">
        <v>163136</v>
      </c>
      <c r="T473" s="159">
        <f t="shared" ref="T473:T474" si="1531">ROUND($D473*S473,0)</f>
        <v>13050880</v>
      </c>
      <c r="U473" s="160" t="str">
        <f t="shared" ref="U473:U474" si="1532">+IF(S473&lt;=$E473,"OK","NO OK")</f>
        <v>OK</v>
      </c>
      <c r="V473" s="159">
        <v>163614</v>
      </c>
      <c r="W473" s="159">
        <f t="shared" ref="W473:W474" si="1533">ROUND($D473*V473,0)</f>
        <v>13089120</v>
      </c>
      <c r="X473" s="160" t="str">
        <f t="shared" ref="X473:X474" si="1534">+IF(V473&lt;=$E473,"OK","NO OK")</f>
        <v>OK</v>
      </c>
      <c r="Y473" s="159">
        <v>165000</v>
      </c>
      <c r="Z473" s="159">
        <f t="shared" ref="Z473:Z474" si="1535">ROUND($D473*Y473,0)</f>
        <v>13200000</v>
      </c>
      <c r="AA473" s="160" t="str">
        <f t="shared" ref="AA473:AA474" si="1536">+IF(Y473&lt;=$E473,"OK","NO OK")</f>
        <v>OK</v>
      </c>
      <c r="AB473" s="159">
        <v>163336</v>
      </c>
      <c r="AC473" s="159">
        <f t="shared" ref="AC473:AC474" si="1537">ROUND($D473*AB473,0)</f>
        <v>13066880</v>
      </c>
      <c r="AD473" s="160" t="str">
        <f t="shared" ref="AD473:AD474" si="1538">+IF(AB473&lt;=$E473,"OK","NO OK")</f>
        <v>OK</v>
      </c>
      <c r="AE473" s="159">
        <v>159225</v>
      </c>
      <c r="AF473" s="159">
        <f t="shared" ref="AF473:AF474" si="1539">ROUND($D473*AE473,0)</f>
        <v>12738000</v>
      </c>
      <c r="AG473" s="160" t="str">
        <f t="shared" ref="AG473:AG474" si="1540">+IF(AE473&lt;=$E473,"OK","NO OK")</f>
        <v>OK</v>
      </c>
      <c r="AH473" s="159">
        <v>163169</v>
      </c>
      <c r="AI473" s="159">
        <f t="shared" ref="AI473:AI474" si="1541">ROUND($D473*AH473,0)</f>
        <v>13053520</v>
      </c>
      <c r="AJ473" s="160" t="str">
        <f t="shared" ref="AJ473:AJ474" si="1542">+IF(AH473&lt;=$E473,"OK","NO OK")</f>
        <v>OK</v>
      </c>
      <c r="AK473" s="159">
        <v>163515</v>
      </c>
      <c r="AL473" s="159">
        <f t="shared" ref="AL473:AL474" si="1543">ROUND($D473*AK473,0)</f>
        <v>13081200</v>
      </c>
      <c r="AM473" s="160" t="str">
        <f t="shared" ref="AM473:AM474" si="1544">+IF(AK473&lt;=$E473,"OK","NO OK")</f>
        <v>OK</v>
      </c>
      <c r="AN473" s="159">
        <v>162821</v>
      </c>
      <c r="AO473" s="159">
        <f t="shared" ref="AO473:AO474" si="1545">ROUND($D473*AN473,0)</f>
        <v>13025680</v>
      </c>
      <c r="AP473" s="160" t="str">
        <f t="shared" ref="AP473:AP474" si="1546">+IF(AN473&lt;=$E473,"OK","NO OK")</f>
        <v>OK</v>
      </c>
      <c r="AQ473" s="159">
        <v>163793</v>
      </c>
      <c r="AR473" s="159">
        <f t="shared" ref="AR473:AR474" si="1547">ROUND($D473*AQ473,0)</f>
        <v>13103440</v>
      </c>
      <c r="AS473" s="160" t="str">
        <f t="shared" ref="AS473:AS474" si="1548">+IF(AQ473&lt;=$E473,"OK","NO OK")</f>
        <v>OK</v>
      </c>
      <c r="AT473" s="159">
        <v>163730</v>
      </c>
      <c r="AU473" s="159">
        <f t="shared" ref="AU473:AU474" si="1549">ROUND($D473*AT473,0)</f>
        <v>13098400</v>
      </c>
      <c r="AV473" s="160" t="str">
        <f t="shared" ref="AV473:AV474" si="1550">+IF(AT473&lt;=$E473,"OK","NO OK")</f>
        <v>OK</v>
      </c>
      <c r="AW473" s="159">
        <v>161700</v>
      </c>
      <c r="AX473" s="159">
        <f t="shared" ref="AX473:AX474" si="1551">ROUND($D473*AW473,0)</f>
        <v>12936000</v>
      </c>
      <c r="AY473" s="160" t="str">
        <f t="shared" ref="AY473:AY474" si="1552">+IF(AW473&lt;=$E473,"OK","NO OK")</f>
        <v>OK</v>
      </c>
      <c r="AZ473" s="159">
        <v>165000</v>
      </c>
      <c r="BA473" s="159">
        <f t="shared" ref="BA473:BA474" si="1553">ROUND($D473*AZ473,0)</f>
        <v>13200000</v>
      </c>
      <c r="BB473" s="160" t="str">
        <f t="shared" ref="BB473:BB474" si="1554">+IF(AZ473&lt;=$E473,"OK","NO OK")</f>
        <v>OK</v>
      </c>
    </row>
    <row r="474" spans="1:54" x14ac:dyDescent="0.2">
      <c r="A474" s="181">
        <v>48.02</v>
      </c>
      <c r="B474" s="162" t="s">
        <v>605</v>
      </c>
      <c r="C474" s="157" t="s">
        <v>170</v>
      </c>
      <c r="D474" s="166">
        <v>660</v>
      </c>
      <c r="E474" s="159">
        <v>10250</v>
      </c>
      <c r="F474" s="159">
        <f>ROUND(D474*E474,0)</f>
        <v>6765000</v>
      </c>
      <c r="G474" s="159">
        <v>10168</v>
      </c>
      <c r="H474" s="159">
        <f t="shared" si="1523"/>
        <v>6710880</v>
      </c>
      <c r="I474" s="160" t="str">
        <f t="shared" si="1524"/>
        <v>OK</v>
      </c>
      <c r="J474" s="159">
        <v>10078</v>
      </c>
      <c r="K474" s="159">
        <f t="shared" si="1525"/>
        <v>6651480</v>
      </c>
      <c r="L474" s="160" t="str">
        <f t="shared" si="1526"/>
        <v>OK</v>
      </c>
      <c r="M474" s="159">
        <v>10250</v>
      </c>
      <c r="N474" s="159">
        <f t="shared" si="1527"/>
        <v>6765000</v>
      </c>
      <c r="O474" s="160" t="str">
        <f t="shared" si="1528"/>
        <v>OK</v>
      </c>
      <c r="P474" s="159">
        <v>10114</v>
      </c>
      <c r="Q474" s="159">
        <f t="shared" si="1529"/>
        <v>6675240</v>
      </c>
      <c r="R474" s="160" t="str">
        <f t="shared" si="1530"/>
        <v>OK</v>
      </c>
      <c r="S474" s="159">
        <v>10134</v>
      </c>
      <c r="T474" s="159">
        <f t="shared" si="1531"/>
        <v>6688440</v>
      </c>
      <c r="U474" s="160" t="str">
        <f t="shared" si="1532"/>
        <v>OK</v>
      </c>
      <c r="V474" s="159">
        <v>10164</v>
      </c>
      <c r="W474" s="159">
        <f t="shared" si="1533"/>
        <v>6708240</v>
      </c>
      <c r="X474" s="160" t="str">
        <f t="shared" si="1534"/>
        <v>OK</v>
      </c>
      <c r="Y474" s="159">
        <v>10250</v>
      </c>
      <c r="Z474" s="159">
        <f t="shared" si="1535"/>
        <v>6765000</v>
      </c>
      <c r="AA474" s="160" t="str">
        <f t="shared" si="1536"/>
        <v>OK</v>
      </c>
      <c r="AB474" s="159">
        <v>10147</v>
      </c>
      <c r="AC474" s="159">
        <f t="shared" si="1537"/>
        <v>6697020</v>
      </c>
      <c r="AD474" s="160" t="str">
        <f t="shared" si="1538"/>
        <v>OK</v>
      </c>
      <c r="AE474" s="159">
        <v>9891</v>
      </c>
      <c r="AF474" s="159">
        <f t="shared" si="1539"/>
        <v>6528060</v>
      </c>
      <c r="AG474" s="160" t="str">
        <f t="shared" si="1540"/>
        <v>OK</v>
      </c>
      <c r="AH474" s="159">
        <v>10136</v>
      </c>
      <c r="AI474" s="159">
        <f t="shared" si="1541"/>
        <v>6689760</v>
      </c>
      <c r="AJ474" s="160" t="str">
        <f t="shared" si="1542"/>
        <v>OK</v>
      </c>
      <c r="AK474" s="159">
        <v>10158</v>
      </c>
      <c r="AL474" s="159">
        <f t="shared" si="1543"/>
        <v>6704280</v>
      </c>
      <c r="AM474" s="160" t="str">
        <f t="shared" si="1544"/>
        <v>OK</v>
      </c>
      <c r="AN474" s="159">
        <v>10115</v>
      </c>
      <c r="AO474" s="159">
        <f t="shared" si="1545"/>
        <v>6675900</v>
      </c>
      <c r="AP474" s="160" t="str">
        <f t="shared" si="1546"/>
        <v>OK</v>
      </c>
      <c r="AQ474" s="159">
        <v>10175</v>
      </c>
      <c r="AR474" s="159">
        <f t="shared" si="1547"/>
        <v>6715500</v>
      </c>
      <c r="AS474" s="160" t="str">
        <f t="shared" si="1548"/>
        <v>OK</v>
      </c>
      <c r="AT474" s="159">
        <v>10171</v>
      </c>
      <c r="AU474" s="159">
        <f t="shared" si="1549"/>
        <v>6712860</v>
      </c>
      <c r="AV474" s="160" t="str">
        <f t="shared" si="1550"/>
        <v>OK</v>
      </c>
      <c r="AW474" s="159">
        <v>10050</v>
      </c>
      <c r="AX474" s="159">
        <f t="shared" si="1551"/>
        <v>6633000</v>
      </c>
      <c r="AY474" s="160" t="str">
        <f t="shared" si="1552"/>
        <v>OK</v>
      </c>
      <c r="AZ474" s="159">
        <v>10250</v>
      </c>
      <c r="BA474" s="159">
        <f t="shared" si="1553"/>
        <v>6765000</v>
      </c>
      <c r="BB474" s="160" t="str">
        <f t="shared" si="1554"/>
        <v>OK</v>
      </c>
    </row>
    <row r="475" spans="1:54" x14ac:dyDescent="0.2">
      <c r="A475" s="155"/>
      <c r="B475" s="164" t="s">
        <v>176</v>
      </c>
      <c r="C475" s="157"/>
      <c r="D475" s="166"/>
      <c r="E475" s="159"/>
      <c r="F475" s="167">
        <f>SUM(F473:F474)</f>
        <v>19965000</v>
      </c>
      <c r="G475" s="159"/>
      <c r="H475" s="167">
        <f>SUM(H473:H474)</f>
        <v>19805280</v>
      </c>
      <c r="I475" s="159"/>
      <c r="J475" s="159"/>
      <c r="K475" s="167">
        <f>SUM(K473:K474)</f>
        <v>19630440</v>
      </c>
      <c r="L475" s="159"/>
      <c r="M475" s="159"/>
      <c r="N475" s="167">
        <f>SUM(N473:N474)</f>
        <v>19965000</v>
      </c>
      <c r="O475" s="159"/>
      <c r="P475" s="159">
        <v>0</v>
      </c>
      <c r="Q475" s="167">
        <f>SUM(Q473:Q474)</f>
        <v>19700360</v>
      </c>
      <c r="R475" s="159"/>
      <c r="S475" s="159">
        <v>0</v>
      </c>
      <c r="T475" s="167">
        <f>SUM(T473:T474)</f>
        <v>19739320</v>
      </c>
      <c r="U475" s="159"/>
      <c r="V475" s="159"/>
      <c r="W475" s="167">
        <f>SUM(W473:W474)</f>
        <v>19797360</v>
      </c>
      <c r="X475" s="159"/>
      <c r="Y475" s="159"/>
      <c r="Z475" s="167">
        <f>SUM(Z473:Z474)</f>
        <v>19965000</v>
      </c>
      <c r="AA475" s="159"/>
      <c r="AB475" s="159"/>
      <c r="AC475" s="167">
        <f>SUM(AC473:AC474)</f>
        <v>19763900</v>
      </c>
      <c r="AD475" s="159"/>
      <c r="AE475" s="159"/>
      <c r="AF475" s="167">
        <f>SUM(AF473:AF474)</f>
        <v>19266060</v>
      </c>
      <c r="AG475" s="159"/>
      <c r="AH475" s="159"/>
      <c r="AI475" s="167">
        <f>SUM(AI473:AI474)</f>
        <v>19743280</v>
      </c>
      <c r="AJ475" s="159"/>
      <c r="AK475" s="159">
        <v>0</v>
      </c>
      <c r="AL475" s="167">
        <f>SUM(AL473:AL474)</f>
        <v>19785480</v>
      </c>
      <c r="AM475" s="159"/>
      <c r="AN475" s="159"/>
      <c r="AO475" s="167">
        <f>SUM(AO473:AO474)</f>
        <v>19701580</v>
      </c>
      <c r="AP475" s="159"/>
      <c r="AQ475" s="159">
        <v>0</v>
      </c>
      <c r="AR475" s="167">
        <f>SUM(AR473:AR474)</f>
        <v>19818940</v>
      </c>
      <c r="AS475" s="159"/>
      <c r="AT475" s="159"/>
      <c r="AU475" s="167">
        <f>SUM(AU473:AU474)</f>
        <v>19811260</v>
      </c>
      <c r="AV475" s="159"/>
      <c r="AW475" s="159"/>
      <c r="AX475" s="167">
        <f>SUM(AX473:AX474)</f>
        <v>19569000</v>
      </c>
      <c r="AY475" s="159"/>
      <c r="AZ475" s="159"/>
      <c r="BA475" s="167">
        <f>SUM(BA473:BA474)</f>
        <v>19965000</v>
      </c>
      <c r="BB475" s="159"/>
    </row>
    <row r="476" spans="1:54" s="148" customFormat="1" ht="30" x14ac:dyDescent="0.2">
      <c r="A476" s="169">
        <v>49</v>
      </c>
      <c r="B476" s="170" t="s">
        <v>606</v>
      </c>
      <c r="C476" s="171"/>
      <c r="D476" s="172"/>
      <c r="E476" s="172"/>
      <c r="F476" s="172"/>
      <c r="G476" s="172"/>
      <c r="H476" s="172"/>
      <c r="I476" s="172"/>
      <c r="J476" s="172"/>
      <c r="K476" s="172"/>
      <c r="L476" s="172"/>
      <c r="M476" s="172"/>
      <c r="N476" s="172"/>
      <c r="O476" s="172"/>
      <c r="P476" s="172">
        <v>0</v>
      </c>
      <c r="Q476" s="172"/>
      <c r="R476" s="172"/>
      <c r="S476" s="172">
        <v>0</v>
      </c>
      <c r="T476" s="172"/>
      <c r="U476" s="172"/>
      <c r="V476" s="172"/>
      <c r="W476" s="172"/>
      <c r="X476" s="172"/>
      <c r="Y476" s="172"/>
      <c r="Z476" s="172"/>
      <c r="AA476" s="172"/>
      <c r="AB476" s="172"/>
      <c r="AC476" s="172"/>
      <c r="AD476" s="172"/>
      <c r="AE476" s="172"/>
      <c r="AF476" s="172"/>
      <c r="AG476" s="172"/>
      <c r="AH476" s="172"/>
      <c r="AI476" s="172"/>
      <c r="AJ476" s="172"/>
      <c r="AK476" s="172">
        <v>0</v>
      </c>
      <c r="AL476" s="172"/>
      <c r="AM476" s="172"/>
      <c r="AN476" s="172"/>
      <c r="AO476" s="172"/>
      <c r="AP476" s="172"/>
      <c r="AQ476" s="172">
        <v>0</v>
      </c>
      <c r="AR476" s="172"/>
      <c r="AS476" s="172"/>
      <c r="AT476" s="172"/>
      <c r="AU476" s="172"/>
      <c r="AV476" s="172"/>
      <c r="AW476" s="172"/>
      <c r="AX476" s="172"/>
      <c r="AY476" s="172"/>
      <c r="AZ476" s="172"/>
      <c r="BA476" s="172"/>
      <c r="BB476" s="172"/>
    </row>
    <row r="477" spans="1:54" ht="30" x14ac:dyDescent="0.2">
      <c r="A477" s="181">
        <v>49.01</v>
      </c>
      <c r="B477" s="162" t="s">
        <v>607</v>
      </c>
      <c r="C477" s="157" t="s">
        <v>170</v>
      </c>
      <c r="D477" s="166">
        <v>150</v>
      </c>
      <c r="E477" s="159">
        <v>195000</v>
      </c>
      <c r="F477" s="159">
        <f>ROUND(D477*E477,0)</f>
        <v>29250000</v>
      </c>
      <c r="G477" s="159">
        <v>193440</v>
      </c>
      <c r="H477" s="159">
        <f t="shared" ref="H477:H480" si="1555">ROUND($D477*G477,0)</f>
        <v>29016000</v>
      </c>
      <c r="I477" s="160" t="str">
        <f t="shared" ref="I477:I480" si="1556">+IF(G477&lt;=$E477,"OK","NO OK")</f>
        <v>OK</v>
      </c>
      <c r="J477" s="159">
        <v>191735</v>
      </c>
      <c r="K477" s="159">
        <f t="shared" ref="K477:K480" si="1557">ROUND($D477*J477,0)</f>
        <v>28760250</v>
      </c>
      <c r="L477" s="160" t="str">
        <f t="shared" ref="L477:L480" si="1558">+IF(J477&lt;=$E477,"OK","NO OK")</f>
        <v>OK</v>
      </c>
      <c r="M477" s="159">
        <v>195000</v>
      </c>
      <c r="N477" s="159">
        <f t="shared" ref="N477:N480" si="1559">ROUND($D477*M477,0)</f>
        <v>29250000</v>
      </c>
      <c r="O477" s="160" t="str">
        <f t="shared" ref="O477:O480" si="1560">+IF(M477&lt;=$E477,"OK","NO OK")</f>
        <v>OK</v>
      </c>
      <c r="P477" s="159">
        <v>192416</v>
      </c>
      <c r="Q477" s="159">
        <f t="shared" ref="Q477:Q480" si="1561">ROUND($D477*P477,0)</f>
        <v>28862400</v>
      </c>
      <c r="R477" s="160" t="str">
        <f t="shared" ref="R477:R480" si="1562">+IF(P477&lt;=$E477,"OK","NO OK")</f>
        <v>OK</v>
      </c>
      <c r="S477" s="159">
        <v>192797</v>
      </c>
      <c r="T477" s="159">
        <f t="shared" ref="T477:T480" si="1563">ROUND($D477*S477,0)</f>
        <v>28919550</v>
      </c>
      <c r="U477" s="160" t="str">
        <f t="shared" ref="U477:U480" si="1564">+IF(S477&lt;=$E477,"OK","NO OK")</f>
        <v>OK</v>
      </c>
      <c r="V477" s="159">
        <v>193362</v>
      </c>
      <c r="W477" s="159">
        <f t="shared" ref="W477:W480" si="1565">ROUND($D477*V477,0)</f>
        <v>29004300</v>
      </c>
      <c r="X477" s="160" t="str">
        <f t="shared" ref="X477:X480" si="1566">+IF(V477&lt;=$E477,"OK","NO OK")</f>
        <v>OK</v>
      </c>
      <c r="Y477" s="159">
        <v>195000</v>
      </c>
      <c r="Z477" s="159">
        <f t="shared" ref="Z477:Z480" si="1567">ROUND($D477*Y477,0)</f>
        <v>29250000</v>
      </c>
      <c r="AA477" s="160" t="str">
        <f t="shared" ref="AA477:AA480" si="1568">+IF(Y477&lt;=$E477,"OK","NO OK")</f>
        <v>OK</v>
      </c>
      <c r="AB477" s="159">
        <v>193033</v>
      </c>
      <c r="AC477" s="159">
        <f t="shared" ref="AC477:AC480" si="1569">ROUND($D477*AB477,0)</f>
        <v>28954950</v>
      </c>
      <c r="AD477" s="160" t="str">
        <f t="shared" ref="AD477:AD480" si="1570">+IF(AB477&lt;=$E477,"OK","NO OK")</f>
        <v>OK</v>
      </c>
      <c r="AE477" s="159">
        <v>188175</v>
      </c>
      <c r="AF477" s="159">
        <f t="shared" ref="AF477:AF480" si="1571">ROUND($D477*AE477,0)</f>
        <v>28226250</v>
      </c>
      <c r="AG477" s="160" t="str">
        <f t="shared" ref="AG477:AG480" si="1572">+IF(AE477&lt;=$E477,"OK","NO OK")</f>
        <v>OK</v>
      </c>
      <c r="AH477" s="159">
        <v>192836</v>
      </c>
      <c r="AI477" s="159">
        <f t="shared" ref="AI477:AI480" si="1573">ROUND($D477*AH477,0)</f>
        <v>28925400</v>
      </c>
      <c r="AJ477" s="160" t="str">
        <f t="shared" ref="AJ477:AJ480" si="1574">+IF(AH477&lt;=$E477,"OK","NO OK")</f>
        <v>OK</v>
      </c>
      <c r="AK477" s="159">
        <v>193245</v>
      </c>
      <c r="AL477" s="159">
        <f t="shared" ref="AL477:AL480" si="1575">ROUND($D477*AK477,0)</f>
        <v>28986750</v>
      </c>
      <c r="AM477" s="160" t="str">
        <f t="shared" ref="AM477:AM480" si="1576">+IF(AK477&lt;=$E477,"OK","NO OK")</f>
        <v>OK</v>
      </c>
      <c r="AN477" s="159">
        <v>192425</v>
      </c>
      <c r="AO477" s="159">
        <f t="shared" ref="AO477:AO480" si="1577">ROUND($D477*AN477,0)</f>
        <v>28863750</v>
      </c>
      <c r="AP477" s="160" t="str">
        <f t="shared" ref="AP477:AP480" si="1578">+IF(AN477&lt;=$E477,"OK","NO OK")</f>
        <v>OK</v>
      </c>
      <c r="AQ477" s="159">
        <v>193574</v>
      </c>
      <c r="AR477" s="159">
        <f t="shared" ref="AR477:AR480" si="1579">ROUND($D477*AQ477,0)</f>
        <v>29036100</v>
      </c>
      <c r="AS477" s="160" t="str">
        <f t="shared" ref="AS477:AS480" si="1580">+IF(AQ477&lt;=$E477,"OK","NO OK")</f>
        <v>OK</v>
      </c>
      <c r="AT477" s="159">
        <v>193499</v>
      </c>
      <c r="AU477" s="159">
        <f t="shared" ref="AU477:AU480" si="1581">ROUND($D477*AT477,0)</f>
        <v>29024850</v>
      </c>
      <c r="AV477" s="160" t="str">
        <f t="shared" ref="AV477:AV480" si="1582">+IF(AT477&lt;=$E477,"OK","NO OK")</f>
        <v>OK</v>
      </c>
      <c r="AW477" s="159">
        <v>191100</v>
      </c>
      <c r="AX477" s="159">
        <f t="shared" ref="AX477:AX480" si="1583">ROUND($D477*AW477,0)</f>
        <v>28665000</v>
      </c>
      <c r="AY477" s="160" t="str">
        <f t="shared" ref="AY477:AY480" si="1584">+IF(AW477&lt;=$E477,"OK","NO OK")</f>
        <v>OK</v>
      </c>
      <c r="AZ477" s="159">
        <v>195000</v>
      </c>
      <c r="BA477" s="159">
        <f t="shared" ref="BA477:BA480" si="1585">ROUND($D477*AZ477,0)</f>
        <v>29250000</v>
      </c>
      <c r="BB477" s="160" t="str">
        <f t="shared" ref="BB477:BB480" si="1586">+IF(AZ477&lt;=$E477,"OK","NO OK")</f>
        <v>OK</v>
      </c>
    </row>
    <row r="478" spans="1:54" x14ac:dyDescent="0.2">
      <c r="A478" s="181">
        <v>49.02</v>
      </c>
      <c r="B478" s="162" t="s">
        <v>605</v>
      </c>
      <c r="C478" s="157" t="s">
        <v>170</v>
      </c>
      <c r="D478" s="166">
        <v>727.5</v>
      </c>
      <c r="E478" s="159">
        <v>10250</v>
      </c>
      <c r="F478" s="159">
        <f>ROUND(D478*E478,0)</f>
        <v>7456875</v>
      </c>
      <c r="G478" s="159">
        <v>10168</v>
      </c>
      <c r="H478" s="159">
        <f t="shared" si="1555"/>
        <v>7397220</v>
      </c>
      <c r="I478" s="160" t="str">
        <f t="shared" si="1556"/>
        <v>OK</v>
      </c>
      <c r="J478" s="159">
        <v>10078</v>
      </c>
      <c r="K478" s="159">
        <f t="shared" si="1557"/>
        <v>7331745</v>
      </c>
      <c r="L478" s="160" t="str">
        <f t="shared" si="1558"/>
        <v>OK</v>
      </c>
      <c r="M478" s="159">
        <v>10250</v>
      </c>
      <c r="N478" s="159">
        <f t="shared" si="1559"/>
        <v>7456875</v>
      </c>
      <c r="O478" s="160" t="str">
        <f t="shared" si="1560"/>
        <v>OK</v>
      </c>
      <c r="P478" s="159">
        <v>10114</v>
      </c>
      <c r="Q478" s="159">
        <f t="shared" si="1561"/>
        <v>7357935</v>
      </c>
      <c r="R478" s="160" t="str">
        <f t="shared" si="1562"/>
        <v>OK</v>
      </c>
      <c r="S478" s="159">
        <v>10134</v>
      </c>
      <c r="T478" s="159">
        <f t="shared" si="1563"/>
        <v>7372485</v>
      </c>
      <c r="U478" s="160" t="str">
        <f t="shared" si="1564"/>
        <v>OK</v>
      </c>
      <c r="V478" s="159">
        <v>10164</v>
      </c>
      <c r="W478" s="159">
        <f t="shared" si="1565"/>
        <v>7394310</v>
      </c>
      <c r="X478" s="160" t="str">
        <f t="shared" si="1566"/>
        <v>OK</v>
      </c>
      <c r="Y478" s="159">
        <v>10250</v>
      </c>
      <c r="Z478" s="159">
        <f t="shared" si="1567"/>
        <v>7456875</v>
      </c>
      <c r="AA478" s="160" t="str">
        <f t="shared" si="1568"/>
        <v>OK</v>
      </c>
      <c r="AB478" s="159">
        <v>10147</v>
      </c>
      <c r="AC478" s="159">
        <f t="shared" si="1569"/>
        <v>7381943</v>
      </c>
      <c r="AD478" s="160" t="str">
        <f t="shared" si="1570"/>
        <v>OK</v>
      </c>
      <c r="AE478" s="159">
        <v>9891</v>
      </c>
      <c r="AF478" s="159">
        <f t="shared" si="1571"/>
        <v>7195703</v>
      </c>
      <c r="AG478" s="160" t="str">
        <f t="shared" si="1572"/>
        <v>OK</v>
      </c>
      <c r="AH478" s="159">
        <v>10136</v>
      </c>
      <c r="AI478" s="159">
        <f t="shared" si="1573"/>
        <v>7373940</v>
      </c>
      <c r="AJ478" s="160" t="str">
        <f t="shared" si="1574"/>
        <v>OK</v>
      </c>
      <c r="AK478" s="159">
        <v>10158</v>
      </c>
      <c r="AL478" s="159">
        <f t="shared" si="1575"/>
        <v>7389945</v>
      </c>
      <c r="AM478" s="160" t="str">
        <f t="shared" si="1576"/>
        <v>OK</v>
      </c>
      <c r="AN478" s="159">
        <v>10115</v>
      </c>
      <c r="AO478" s="159">
        <f t="shared" si="1577"/>
        <v>7358663</v>
      </c>
      <c r="AP478" s="160" t="str">
        <f t="shared" si="1578"/>
        <v>OK</v>
      </c>
      <c r="AQ478" s="159">
        <v>10175</v>
      </c>
      <c r="AR478" s="159">
        <f t="shared" si="1579"/>
        <v>7402313</v>
      </c>
      <c r="AS478" s="160" t="str">
        <f t="shared" si="1580"/>
        <v>OK</v>
      </c>
      <c r="AT478" s="159">
        <v>10171</v>
      </c>
      <c r="AU478" s="159">
        <f t="shared" si="1581"/>
        <v>7399403</v>
      </c>
      <c r="AV478" s="160" t="str">
        <f t="shared" si="1582"/>
        <v>OK</v>
      </c>
      <c r="AW478" s="159">
        <v>10050</v>
      </c>
      <c r="AX478" s="159">
        <f t="shared" si="1583"/>
        <v>7311375</v>
      </c>
      <c r="AY478" s="160" t="str">
        <f t="shared" si="1584"/>
        <v>OK</v>
      </c>
      <c r="AZ478" s="159">
        <v>10250</v>
      </c>
      <c r="BA478" s="159">
        <f t="shared" si="1585"/>
        <v>7456875</v>
      </c>
      <c r="BB478" s="160" t="str">
        <f t="shared" si="1586"/>
        <v>OK</v>
      </c>
    </row>
    <row r="479" spans="1:54" x14ac:dyDescent="0.2">
      <c r="A479" s="181">
        <v>49.03</v>
      </c>
      <c r="B479" s="162" t="s">
        <v>608</v>
      </c>
      <c r="C479" s="157" t="s">
        <v>168</v>
      </c>
      <c r="D479" s="166">
        <v>400</v>
      </c>
      <c r="E479" s="159">
        <v>5000</v>
      </c>
      <c r="F479" s="159">
        <f>ROUND(D479*E479,0)</f>
        <v>2000000</v>
      </c>
      <c r="G479" s="159">
        <v>4960</v>
      </c>
      <c r="H479" s="159">
        <f t="shared" si="1555"/>
        <v>1984000</v>
      </c>
      <c r="I479" s="160" t="str">
        <f t="shared" si="1556"/>
        <v>OK</v>
      </c>
      <c r="J479" s="159">
        <v>4916</v>
      </c>
      <c r="K479" s="159">
        <f t="shared" si="1557"/>
        <v>1966400</v>
      </c>
      <c r="L479" s="160" t="str">
        <f t="shared" si="1558"/>
        <v>OK</v>
      </c>
      <c r="M479" s="159">
        <v>5000</v>
      </c>
      <c r="N479" s="159">
        <f t="shared" si="1559"/>
        <v>2000000</v>
      </c>
      <c r="O479" s="160" t="str">
        <f t="shared" si="1560"/>
        <v>OK</v>
      </c>
      <c r="P479" s="159">
        <v>4934</v>
      </c>
      <c r="Q479" s="159">
        <f t="shared" si="1561"/>
        <v>1973600</v>
      </c>
      <c r="R479" s="160" t="str">
        <f t="shared" si="1562"/>
        <v>OK</v>
      </c>
      <c r="S479" s="159">
        <v>4944</v>
      </c>
      <c r="T479" s="159">
        <f t="shared" si="1563"/>
        <v>1977600</v>
      </c>
      <c r="U479" s="160" t="str">
        <f t="shared" si="1564"/>
        <v>OK</v>
      </c>
      <c r="V479" s="159">
        <v>4958</v>
      </c>
      <c r="W479" s="159">
        <f t="shared" si="1565"/>
        <v>1983200</v>
      </c>
      <c r="X479" s="160" t="str">
        <f t="shared" si="1566"/>
        <v>OK</v>
      </c>
      <c r="Y479" s="159">
        <v>5000</v>
      </c>
      <c r="Z479" s="159">
        <f t="shared" si="1567"/>
        <v>2000000</v>
      </c>
      <c r="AA479" s="160" t="str">
        <f t="shared" si="1568"/>
        <v>OK</v>
      </c>
      <c r="AB479" s="159">
        <v>4950</v>
      </c>
      <c r="AC479" s="159">
        <f t="shared" si="1569"/>
        <v>1980000</v>
      </c>
      <c r="AD479" s="160" t="str">
        <f t="shared" si="1570"/>
        <v>OK</v>
      </c>
      <c r="AE479" s="159">
        <v>4825</v>
      </c>
      <c r="AF479" s="159">
        <f t="shared" si="1571"/>
        <v>1930000</v>
      </c>
      <c r="AG479" s="160" t="str">
        <f t="shared" si="1572"/>
        <v>OK</v>
      </c>
      <c r="AH479" s="159">
        <v>4945</v>
      </c>
      <c r="AI479" s="159">
        <f t="shared" si="1573"/>
        <v>1978000</v>
      </c>
      <c r="AJ479" s="160" t="str">
        <f t="shared" si="1574"/>
        <v>OK</v>
      </c>
      <c r="AK479" s="159">
        <v>4955</v>
      </c>
      <c r="AL479" s="159">
        <f t="shared" si="1575"/>
        <v>1982000</v>
      </c>
      <c r="AM479" s="160" t="str">
        <f t="shared" si="1576"/>
        <v>OK</v>
      </c>
      <c r="AN479" s="159">
        <v>4934</v>
      </c>
      <c r="AO479" s="159">
        <f t="shared" si="1577"/>
        <v>1973600</v>
      </c>
      <c r="AP479" s="160" t="str">
        <f t="shared" si="1578"/>
        <v>OK</v>
      </c>
      <c r="AQ479" s="159">
        <v>4963</v>
      </c>
      <c r="AR479" s="159">
        <f t="shared" si="1579"/>
        <v>1985200</v>
      </c>
      <c r="AS479" s="160" t="str">
        <f t="shared" si="1580"/>
        <v>OK</v>
      </c>
      <c r="AT479" s="159">
        <v>4962</v>
      </c>
      <c r="AU479" s="159">
        <f t="shared" si="1581"/>
        <v>1984800</v>
      </c>
      <c r="AV479" s="160" t="str">
        <f t="shared" si="1582"/>
        <v>OK</v>
      </c>
      <c r="AW479" s="159">
        <v>4900</v>
      </c>
      <c r="AX479" s="159">
        <f t="shared" si="1583"/>
        <v>1960000</v>
      </c>
      <c r="AY479" s="160" t="str">
        <f t="shared" si="1584"/>
        <v>OK</v>
      </c>
      <c r="AZ479" s="159">
        <v>5000</v>
      </c>
      <c r="BA479" s="159">
        <f t="shared" si="1585"/>
        <v>2000000</v>
      </c>
      <c r="BB479" s="160" t="str">
        <f t="shared" si="1586"/>
        <v>OK</v>
      </c>
    </row>
    <row r="480" spans="1:54" x14ac:dyDescent="0.2">
      <c r="A480" s="181">
        <v>49.04</v>
      </c>
      <c r="B480" s="162" t="s">
        <v>604</v>
      </c>
      <c r="C480" s="157" t="s">
        <v>173</v>
      </c>
      <c r="D480" s="166">
        <v>120</v>
      </c>
      <c r="E480" s="159">
        <v>165000</v>
      </c>
      <c r="F480" s="159">
        <f>ROUND(D480*E480,0)</f>
        <v>19800000</v>
      </c>
      <c r="G480" s="159">
        <v>163680</v>
      </c>
      <c r="H480" s="159">
        <f t="shared" si="1555"/>
        <v>19641600</v>
      </c>
      <c r="I480" s="160" t="str">
        <f t="shared" si="1556"/>
        <v>OK</v>
      </c>
      <c r="J480" s="159">
        <v>162237</v>
      </c>
      <c r="K480" s="159">
        <f t="shared" si="1557"/>
        <v>19468440</v>
      </c>
      <c r="L480" s="160" t="str">
        <f t="shared" si="1558"/>
        <v>OK</v>
      </c>
      <c r="M480" s="159">
        <v>165000</v>
      </c>
      <c r="N480" s="159">
        <f t="shared" si="1559"/>
        <v>19800000</v>
      </c>
      <c r="O480" s="160" t="str">
        <f t="shared" si="1560"/>
        <v>OK</v>
      </c>
      <c r="P480" s="159">
        <v>162814</v>
      </c>
      <c r="Q480" s="159">
        <f t="shared" si="1561"/>
        <v>19537680</v>
      </c>
      <c r="R480" s="160" t="str">
        <f t="shared" si="1562"/>
        <v>OK</v>
      </c>
      <c r="S480" s="159">
        <v>163136</v>
      </c>
      <c r="T480" s="159">
        <f t="shared" si="1563"/>
        <v>19576320</v>
      </c>
      <c r="U480" s="160" t="str">
        <f t="shared" si="1564"/>
        <v>OK</v>
      </c>
      <c r="V480" s="159">
        <v>163614</v>
      </c>
      <c r="W480" s="159">
        <f t="shared" si="1565"/>
        <v>19633680</v>
      </c>
      <c r="X480" s="160" t="str">
        <f t="shared" si="1566"/>
        <v>OK</v>
      </c>
      <c r="Y480" s="159">
        <v>165000</v>
      </c>
      <c r="Z480" s="159">
        <f t="shared" si="1567"/>
        <v>19800000</v>
      </c>
      <c r="AA480" s="160" t="str">
        <f t="shared" si="1568"/>
        <v>OK</v>
      </c>
      <c r="AB480" s="159">
        <v>163336</v>
      </c>
      <c r="AC480" s="159">
        <f t="shared" si="1569"/>
        <v>19600320</v>
      </c>
      <c r="AD480" s="160" t="str">
        <f t="shared" si="1570"/>
        <v>OK</v>
      </c>
      <c r="AE480" s="159">
        <v>159225</v>
      </c>
      <c r="AF480" s="159">
        <f t="shared" si="1571"/>
        <v>19107000</v>
      </c>
      <c r="AG480" s="160" t="str">
        <f t="shared" si="1572"/>
        <v>OK</v>
      </c>
      <c r="AH480" s="159">
        <v>163169</v>
      </c>
      <c r="AI480" s="159">
        <f t="shared" si="1573"/>
        <v>19580280</v>
      </c>
      <c r="AJ480" s="160" t="str">
        <f t="shared" si="1574"/>
        <v>OK</v>
      </c>
      <c r="AK480" s="159">
        <v>163515</v>
      </c>
      <c r="AL480" s="159">
        <f t="shared" si="1575"/>
        <v>19621800</v>
      </c>
      <c r="AM480" s="160" t="str">
        <f t="shared" si="1576"/>
        <v>OK</v>
      </c>
      <c r="AN480" s="159">
        <v>162821</v>
      </c>
      <c r="AO480" s="159">
        <f t="shared" si="1577"/>
        <v>19538520</v>
      </c>
      <c r="AP480" s="160" t="str">
        <f t="shared" si="1578"/>
        <v>OK</v>
      </c>
      <c r="AQ480" s="159">
        <v>163793</v>
      </c>
      <c r="AR480" s="159">
        <f t="shared" si="1579"/>
        <v>19655160</v>
      </c>
      <c r="AS480" s="160" t="str">
        <f t="shared" si="1580"/>
        <v>OK</v>
      </c>
      <c r="AT480" s="159">
        <v>163730</v>
      </c>
      <c r="AU480" s="159">
        <f t="shared" si="1581"/>
        <v>19647600</v>
      </c>
      <c r="AV480" s="160" t="str">
        <f t="shared" si="1582"/>
        <v>OK</v>
      </c>
      <c r="AW480" s="159">
        <v>161700</v>
      </c>
      <c r="AX480" s="159">
        <f t="shared" si="1583"/>
        <v>19404000</v>
      </c>
      <c r="AY480" s="160" t="str">
        <f t="shared" si="1584"/>
        <v>OK</v>
      </c>
      <c r="AZ480" s="159">
        <v>165000</v>
      </c>
      <c r="BA480" s="159">
        <f t="shared" si="1585"/>
        <v>19800000</v>
      </c>
      <c r="BB480" s="160" t="str">
        <f t="shared" si="1586"/>
        <v>OK</v>
      </c>
    </row>
    <row r="481" spans="1:54" x14ac:dyDescent="0.2">
      <c r="A481" s="155"/>
      <c r="B481" s="164" t="s">
        <v>176</v>
      </c>
      <c r="C481" s="157"/>
      <c r="D481" s="166"/>
      <c r="E481" s="159"/>
      <c r="F481" s="167">
        <f>SUM(F477:F480)</f>
        <v>58506875</v>
      </c>
      <c r="G481" s="159"/>
      <c r="H481" s="167">
        <f>SUM(H477:H480)</f>
        <v>58038820</v>
      </c>
      <c r="I481" s="159"/>
      <c r="J481" s="159"/>
      <c r="K481" s="167">
        <f>SUM(K477:K480)</f>
        <v>57526835</v>
      </c>
      <c r="L481" s="159"/>
      <c r="M481" s="159"/>
      <c r="N481" s="167">
        <f>SUM(N477:N480)</f>
        <v>58506875</v>
      </c>
      <c r="O481" s="159"/>
      <c r="P481" s="159">
        <v>0</v>
      </c>
      <c r="Q481" s="167">
        <f>SUM(Q477:Q480)</f>
        <v>57731615</v>
      </c>
      <c r="R481" s="159"/>
      <c r="S481" s="159">
        <v>0</v>
      </c>
      <c r="T481" s="167">
        <f>SUM(T477:T480)</f>
        <v>57845955</v>
      </c>
      <c r="U481" s="159"/>
      <c r="V481" s="159"/>
      <c r="W481" s="167">
        <f>SUM(W477:W480)</f>
        <v>58015490</v>
      </c>
      <c r="X481" s="159"/>
      <c r="Y481" s="159"/>
      <c r="Z481" s="167">
        <f>SUM(Z477:Z480)</f>
        <v>58506875</v>
      </c>
      <c r="AA481" s="159"/>
      <c r="AB481" s="159"/>
      <c r="AC481" s="167">
        <f>SUM(AC477:AC480)</f>
        <v>57917213</v>
      </c>
      <c r="AD481" s="159"/>
      <c r="AE481" s="159"/>
      <c r="AF481" s="167">
        <f>SUM(AF477:AF480)</f>
        <v>56458953</v>
      </c>
      <c r="AG481" s="159"/>
      <c r="AH481" s="159"/>
      <c r="AI481" s="167">
        <f>SUM(AI477:AI480)</f>
        <v>57857620</v>
      </c>
      <c r="AJ481" s="159"/>
      <c r="AK481" s="159">
        <v>0</v>
      </c>
      <c r="AL481" s="167">
        <f>SUM(AL477:AL480)</f>
        <v>57980495</v>
      </c>
      <c r="AM481" s="159"/>
      <c r="AN481" s="159"/>
      <c r="AO481" s="167">
        <f>SUM(AO477:AO480)</f>
        <v>57734533</v>
      </c>
      <c r="AP481" s="159"/>
      <c r="AQ481" s="159">
        <v>0</v>
      </c>
      <c r="AR481" s="167">
        <f>SUM(AR477:AR480)</f>
        <v>58078773</v>
      </c>
      <c r="AS481" s="159"/>
      <c r="AT481" s="159"/>
      <c r="AU481" s="167">
        <f>SUM(AU477:AU480)</f>
        <v>58056653</v>
      </c>
      <c r="AV481" s="159"/>
      <c r="AW481" s="159"/>
      <c r="AX481" s="167">
        <f>SUM(AX477:AX480)</f>
        <v>57340375</v>
      </c>
      <c r="AY481" s="159"/>
      <c r="AZ481" s="159"/>
      <c r="BA481" s="167">
        <f>SUM(BA477:BA480)</f>
        <v>58506875</v>
      </c>
      <c r="BB481" s="159"/>
    </row>
    <row r="482" spans="1:54" s="148" customFormat="1" x14ac:dyDescent="0.2">
      <c r="A482" s="169">
        <v>50</v>
      </c>
      <c r="B482" s="170" t="s">
        <v>609</v>
      </c>
      <c r="C482" s="171"/>
      <c r="D482" s="172"/>
      <c r="E482" s="172"/>
      <c r="F482" s="172"/>
      <c r="G482" s="172"/>
      <c r="H482" s="172"/>
      <c r="I482" s="172"/>
      <c r="J482" s="172"/>
      <c r="K482" s="172"/>
      <c r="L482" s="172"/>
      <c r="M482" s="172"/>
      <c r="N482" s="172"/>
      <c r="O482" s="172"/>
      <c r="P482" s="172">
        <v>0</v>
      </c>
      <c r="Q482" s="172"/>
      <c r="R482" s="172"/>
      <c r="S482" s="172">
        <v>0</v>
      </c>
      <c r="T482" s="172"/>
      <c r="U482" s="172"/>
      <c r="V482" s="172"/>
      <c r="W482" s="172"/>
      <c r="X482" s="172"/>
      <c r="Y482" s="172"/>
      <c r="Z482" s="172"/>
      <c r="AA482" s="172"/>
      <c r="AB482" s="172"/>
      <c r="AC482" s="172"/>
      <c r="AD482" s="172"/>
      <c r="AE482" s="172"/>
      <c r="AF482" s="172"/>
      <c r="AG482" s="172"/>
      <c r="AH482" s="172"/>
      <c r="AI482" s="172"/>
      <c r="AJ482" s="172"/>
      <c r="AK482" s="172">
        <v>0</v>
      </c>
      <c r="AL482" s="172"/>
      <c r="AM482" s="172"/>
      <c r="AN482" s="172"/>
      <c r="AO482" s="172"/>
      <c r="AP482" s="172"/>
      <c r="AQ482" s="172">
        <v>0</v>
      </c>
      <c r="AR482" s="172"/>
      <c r="AS482" s="172"/>
      <c r="AT482" s="172"/>
      <c r="AU482" s="172"/>
      <c r="AV482" s="172"/>
      <c r="AW482" s="172"/>
      <c r="AX482" s="172"/>
      <c r="AY482" s="172"/>
      <c r="AZ482" s="172"/>
      <c r="BA482" s="172"/>
      <c r="BB482" s="172"/>
    </row>
    <row r="483" spans="1:54" x14ac:dyDescent="0.2">
      <c r="A483" s="181">
        <v>50.01</v>
      </c>
      <c r="B483" s="162" t="s">
        <v>610</v>
      </c>
      <c r="C483" s="157" t="s">
        <v>173</v>
      </c>
      <c r="D483" s="166">
        <v>98</v>
      </c>
      <c r="E483" s="159">
        <v>559904</v>
      </c>
      <c r="F483" s="159">
        <f>ROUND(D483*E483,0)</f>
        <v>54870592</v>
      </c>
      <c r="G483" s="159">
        <v>555425</v>
      </c>
      <c r="H483" s="159">
        <f t="shared" ref="H483:H486" si="1587">ROUND($D483*G483,0)</f>
        <v>54431650</v>
      </c>
      <c r="I483" s="160" t="str">
        <f t="shared" ref="I483:I486" si="1588">+IF(G483&lt;=$E483,"OK","NO OK")</f>
        <v>OK</v>
      </c>
      <c r="J483" s="159">
        <v>550528</v>
      </c>
      <c r="K483" s="159">
        <f t="shared" ref="K483:K486" si="1589">ROUND($D483*J483,0)</f>
        <v>53951744</v>
      </c>
      <c r="L483" s="160" t="str">
        <f t="shared" ref="L483:L486" si="1590">+IF(J483&lt;=$E483,"OK","NO OK")</f>
        <v>OK</v>
      </c>
      <c r="M483" s="159">
        <v>559904</v>
      </c>
      <c r="N483" s="159">
        <f t="shared" ref="N483:N486" si="1591">ROUND($D483*M483,0)</f>
        <v>54870592</v>
      </c>
      <c r="O483" s="160" t="str">
        <f t="shared" ref="O483:O486" si="1592">+IF(M483&lt;=$E483,"OK","NO OK")</f>
        <v>OK</v>
      </c>
      <c r="P483" s="159">
        <v>552485</v>
      </c>
      <c r="Q483" s="159">
        <f t="shared" ref="Q483:Q486" si="1593">ROUND($D483*P483,0)</f>
        <v>54143530</v>
      </c>
      <c r="R483" s="160" t="str">
        <f t="shared" ref="R483:R486" si="1594">+IF(P483&lt;=$E483,"OK","NO OK")</f>
        <v>OK</v>
      </c>
      <c r="S483" s="159">
        <v>553577</v>
      </c>
      <c r="T483" s="159">
        <f t="shared" ref="T483:T486" si="1595">ROUND($D483*S483,0)</f>
        <v>54250546</v>
      </c>
      <c r="U483" s="160" t="str">
        <f t="shared" ref="U483:U486" si="1596">+IF(S483&lt;=$E483,"OK","NO OK")</f>
        <v>OK</v>
      </c>
      <c r="V483" s="159">
        <v>555201</v>
      </c>
      <c r="W483" s="159">
        <f t="shared" ref="W483:W486" si="1597">ROUND($D483*V483,0)</f>
        <v>54409698</v>
      </c>
      <c r="X483" s="160" t="str">
        <f t="shared" ref="X483:X486" si="1598">+IF(V483&lt;=$E483,"OK","NO OK")</f>
        <v>OK</v>
      </c>
      <c r="Y483" s="159">
        <v>530000</v>
      </c>
      <c r="Z483" s="159">
        <f t="shared" ref="Z483:Z486" si="1599">ROUND($D483*Y483,0)</f>
        <v>51940000</v>
      </c>
      <c r="AA483" s="160" t="str">
        <f t="shared" ref="AA483:AA486" si="1600">+IF(Y483&lt;=$E483,"OK","NO OK")</f>
        <v>OK</v>
      </c>
      <c r="AB483" s="159">
        <v>554256</v>
      </c>
      <c r="AC483" s="159">
        <f t="shared" ref="AC483:AC486" si="1601">ROUND($D483*AB483,0)</f>
        <v>54317088</v>
      </c>
      <c r="AD483" s="160" t="str">
        <f t="shared" ref="AD483:AD486" si="1602">+IF(AB483&lt;=$E483,"OK","NO OK")</f>
        <v>OK</v>
      </c>
      <c r="AE483" s="159">
        <v>540307</v>
      </c>
      <c r="AF483" s="159">
        <f t="shared" ref="AF483:AF486" si="1603">ROUND($D483*AE483,0)</f>
        <v>52950086</v>
      </c>
      <c r="AG483" s="160" t="str">
        <f t="shared" ref="AG483:AG486" si="1604">+IF(AE483&lt;=$E483,"OK","NO OK")</f>
        <v>OK</v>
      </c>
      <c r="AH483" s="159">
        <v>553689</v>
      </c>
      <c r="AI483" s="159">
        <f t="shared" ref="AI483:AI486" si="1605">ROUND($D483*AH483,0)</f>
        <v>54261522</v>
      </c>
      <c r="AJ483" s="160" t="str">
        <f t="shared" ref="AJ483:AJ486" si="1606">+IF(AH483&lt;=$E483,"OK","NO OK")</f>
        <v>OK</v>
      </c>
      <c r="AK483" s="159">
        <v>554865</v>
      </c>
      <c r="AL483" s="159">
        <f t="shared" ref="AL483:AL486" si="1607">ROUND($D483*AK483,0)</f>
        <v>54376770</v>
      </c>
      <c r="AM483" s="160" t="str">
        <f t="shared" ref="AM483:AM486" si="1608">+IF(AK483&lt;=$E483,"OK","NO OK")</f>
        <v>OK</v>
      </c>
      <c r="AN483" s="159">
        <v>552510</v>
      </c>
      <c r="AO483" s="159">
        <f t="shared" ref="AO483:AO486" si="1609">ROUND($D483*AN483,0)</f>
        <v>54145980</v>
      </c>
      <c r="AP483" s="160" t="str">
        <f t="shared" ref="AP483:AP486" si="1610">+IF(AN483&lt;=$E483,"OK","NO OK")</f>
        <v>OK</v>
      </c>
      <c r="AQ483" s="159">
        <v>555809</v>
      </c>
      <c r="AR483" s="159">
        <f t="shared" ref="AR483:AR486" si="1611">ROUND($D483*AQ483,0)</f>
        <v>54469282</v>
      </c>
      <c r="AS483" s="160" t="str">
        <f t="shared" ref="AS483:AS486" si="1612">+IF(AQ483&lt;=$E483,"OK","NO OK")</f>
        <v>OK</v>
      </c>
      <c r="AT483" s="159">
        <v>555593</v>
      </c>
      <c r="AU483" s="159">
        <f t="shared" ref="AU483:AU486" si="1613">ROUND($D483*AT483,0)</f>
        <v>54448114</v>
      </c>
      <c r="AV483" s="160" t="str">
        <f t="shared" ref="AV483:AV486" si="1614">+IF(AT483&lt;=$E483,"OK","NO OK")</f>
        <v>OK</v>
      </c>
      <c r="AW483" s="159">
        <v>548710</v>
      </c>
      <c r="AX483" s="159">
        <f t="shared" ref="AX483:AX486" si="1615">ROUND($D483*AW483,0)</f>
        <v>53773580</v>
      </c>
      <c r="AY483" s="160" t="str">
        <f t="shared" ref="AY483:AY486" si="1616">+IF(AW483&lt;=$E483,"OK","NO OK")</f>
        <v>OK</v>
      </c>
      <c r="AZ483" s="159">
        <v>559904</v>
      </c>
      <c r="BA483" s="159">
        <f t="shared" ref="BA483:BA486" si="1617">ROUND($D483*AZ483,0)</f>
        <v>54870592</v>
      </c>
      <c r="BB483" s="160" t="str">
        <f t="shared" ref="BB483:BB486" si="1618">+IF(AZ483&lt;=$E483,"OK","NO OK")</f>
        <v>OK</v>
      </c>
    </row>
    <row r="484" spans="1:54" x14ac:dyDescent="0.2">
      <c r="A484" s="181">
        <v>50.02</v>
      </c>
      <c r="B484" s="162" t="s">
        <v>611</v>
      </c>
      <c r="C484" s="157" t="s">
        <v>185</v>
      </c>
      <c r="D484" s="166">
        <v>7</v>
      </c>
      <c r="E484" s="159">
        <v>509190</v>
      </c>
      <c r="F484" s="159">
        <f>ROUND(D484*E484,0)</f>
        <v>3564330</v>
      </c>
      <c r="G484" s="159">
        <v>505116</v>
      </c>
      <c r="H484" s="159">
        <f t="shared" si="1587"/>
        <v>3535812</v>
      </c>
      <c r="I484" s="160" t="str">
        <f t="shared" si="1588"/>
        <v>OK</v>
      </c>
      <c r="J484" s="159">
        <v>500663</v>
      </c>
      <c r="K484" s="159">
        <f t="shared" si="1589"/>
        <v>3504641</v>
      </c>
      <c r="L484" s="160" t="str">
        <f t="shared" si="1590"/>
        <v>OK</v>
      </c>
      <c r="M484" s="159">
        <v>509190</v>
      </c>
      <c r="N484" s="159">
        <f t="shared" si="1591"/>
        <v>3564330</v>
      </c>
      <c r="O484" s="160" t="str">
        <f t="shared" si="1592"/>
        <v>OK</v>
      </c>
      <c r="P484" s="159">
        <v>502443</v>
      </c>
      <c r="Q484" s="159">
        <f t="shared" si="1593"/>
        <v>3517101</v>
      </c>
      <c r="R484" s="160" t="str">
        <f t="shared" si="1594"/>
        <v>OK</v>
      </c>
      <c r="S484" s="159">
        <v>503436</v>
      </c>
      <c r="T484" s="159">
        <f t="shared" si="1595"/>
        <v>3524052</v>
      </c>
      <c r="U484" s="160" t="str">
        <f t="shared" si="1596"/>
        <v>OK</v>
      </c>
      <c r="V484" s="159">
        <v>504913</v>
      </c>
      <c r="W484" s="159">
        <f t="shared" si="1597"/>
        <v>3534391</v>
      </c>
      <c r="X484" s="160" t="str">
        <f t="shared" si="1598"/>
        <v>OK</v>
      </c>
      <c r="Y484" s="159">
        <v>509190</v>
      </c>
      <c r="Z484" s="159">
        <f t="shared" si="1599"/>
        <v>3564330</v>
      </c>
      <c r="AA484" s="160" t="str">
        <f t="shared" si="1600"/>
        <v>OK</v>
      </c>
      <c r="AB484" s="159">
        <v>504054</v>
      </c>
      <c r="AC484" s="159">
        <f t="shared" si="1601"/>
        <v>3528378</v>
      </c>
      <c r="AD484" s="160" t="str">
        <f t="shared" si="1602"/>
        <v>OK</v>
      </c>
      <c r="AE484" s="159">
        <v>491368</v>
      </c>
      <c r="AF484" s="159">
        <f t="shared" si="1603"/>
        <v>3439576</v>
      </c>
      <c r="AG484" s="160" t="str">
        <f t="shared" si="1604"/>
        <v>OK</v>
      </c>
      <c r="AH484" s="159">
        <v>503538</v>
      </c>
      <c r="AI484" s="159">
        <f t="shared" si="1605"/>
        <v>3524766</v>
      </c>
      <c r="AJ484" s="160" t="str">
        <f t="shared" si="1606"/>
        <v>OK</v>
      </c>
      <c r="AK484" s="159">
        <v>504607</v>
      </c>
      <c r="AL484" s="159">
        <f t="shared" si="1607"/>
        <v>3532249</v>
      </c>
      <c r="AM484" s="160" t="str">
        <f t="shared" si="1608"/>
        <v>OK</v>
      </c>
      <c r="AN484" s="159">
        <v>502466</v>
      </c>
      <c r="AO484" s="159">
        <f t="shared" si="1609"/>
        <v>3517262</v>
      </c>
      <c r="AP484" s="160" t="str">
        <f t="shared" si="1610"/>
        <v>OK</v>
      </c>
      <c r="AQ484" s="159">
        <v>505466</v>
      </c>
      <c r="AR484" s="159">
        <f t="shared" si="1611"/>
        <v>3538262</v>
      </c>
      <c r="AS484" s="160" t="str">
        <f t="shared" si="1612"/>
        <v>OK</v>
      </c>
      <c r="AT484" s="159">
        <v>505269</v>
      </c>
      <c r="AU484" s="159">
        <f t="shared" si="1613"/>
        <v>3536883</v>
      </c>
      <c r="AV484" s="160" t="str">
        <f t="shared" si="1614"/>
        <v>OK</v>
      </c>
      <c r="AW484" s="159">
        <v>499050</v>
      </c>
      <c r="AX484" s="159">
        <f t="shared" si="1615"/>
        <v>3493350</v>
      </c>
      <c r="AY484" s="160" t="str">
        <f t="shared" si="1616"/>
        <v>OK</v>
      </c>
      <c r="AZ484" s="159">
        <v>509190</v>
      </c>
      <c r="BA484" s="159">
        <f t="shared" si="1617"/>
        <v>3564330</v>
      </c>
      <c r="BB484" s="160" t="str">
        <f t="shared" si="1618"/>
        <v>OK</v>
      </c>
    </row>
    <row r="485" spans="1:54" x14ac:dyDescent="0.2">
      <c r="A485" s="181">
        <v>50.03</v>
      </c>
      <c r="B485" s="162" t="s">
        <v>612</v>
      </c>
      <c r="C485" s="157" t="s">
        <v>170</v>
      </c>
      <c r="D485" s="166">
        <v>800</v>
      </c>
      <c r="E485" s="159">
        <v>55914</v>
      </c>
      <c r="F485" s="159">
        <f>ROUND(D485*E485,0)</f>
        <v>44731200</v>
      </c>
      <c r="G485" s="159">
        <v>55467</v>
      </c>
      <c r="H485" s="159">
        <f t="shared" si="1587"/>
        <v>44373600</v>
      </c>
      <c r="I485" s="160" t="str">
        <f t="shared" si="1588"/>
        <v>OK</v>
      </c>
      <c r="J485" s="159">
        <v>54978</v>
      </c>
      <c r="K485" s="159">
        <f t="shared" si="1589"/>
        <v>43982400</v>
      </c>
      <c r="L485" s="160" t="str">
        <f t="shared" si="1590"/>
        <v>OK</v>
      </c>
      <c r="M485" s="159">
        <v>55914</v>
      </c>
      <c r="N485" s="159">
        <f t="shared" si="1591"/>
        <v>44731200</v>
      </c>
      <c r="O485" s="160" t="str">
        <f t="shared" si="1592"/>
        <v>OK</v>
      </c>
      <c r="P485" s="159">
        <v>55173</v>
      </c>
      <c r="Q485" s="159">
        <f t="shared" si="1593"/>
        <v>44138400</v>
      </c>
      <c r="R485" s="160" t="str">
        <f t="shared" si="1594"/>
        <v>OK</v>
      </c>
      <c r="S485" s="159">
        <v>55282</v>
      </c>
      <c r="T485" s="159">
        <f t="shared" si="1595"/>
        <v>44225600</v>
      </c>
      <c r="U485" s="160" t="str">
        <f t="shared" si="1596"/>
        <v>OK</v>
      </c>
      <c r="V485" s="159">
        <v>55444</v>
      </c>
      <c r="W485" s="159">
        <f t="shared" si="1597"/>
        <v>44355200</v>
      </c>
      <c r="X485" s="160" t="str">
        <f t="shared" si="1598"/>
        <v>OK</v>
      </c>
      <c r="Y485" s="159">
        <v>55914</v>
      </c>
      <c r="Z485" s="159">
        <f t="shared" si="1599"/>
        <v>44731200</v>
      </c>
      <c r="AA485" s="160" t="str">
        <f t="shared" si="1600"/>
        <v>OK</v>
      </c>
      <c r="AB485" s="159">
        <v>55350</v>
      </c>
      <c r="AC485" s="159">
        <f t="shared" si="1601"/>
        <v>44280000</v>
      </c>
      <c r="AD485" s="160" t="str">
        <f t="shared" si="1602"/>
        <v>OK</v>
      </c>
      <c r="AE485" s="159">
        <v>53957</v>
      </c>
      <c r="AF485" s="159">
        <f t="shared" si="1603"/>
        <v>43165600</v>
      </c>
      <c r="AG485" s="160" t="str">
        <f t="shared" si="1604"/>
        <v>OK</v>
      </c>
      <c r="AH485" s="159">
        <v>55293</v>
      </c>
      <c r="AI485" s="159">
        <f t="shared" si="1605"/>
        <v>44234400</v>
      </c>
      <c r="AJ485" s="160" t="str">
        <f t="shared" si="1606"/>
        <v>OK</v>
      </c>
      <c r="AK485" s="159">
        <v>55411</v>
      </c>
      <c r="AL485" s="159">
        <f t="shared" si="1607"/>
        <v>44328800</v>
      </c>
      <c r="AM485" s="160" t="str">
        <f t="shared" si="1608"/>
        <v>OK</v>
      </c>
      <c r="AN485" s="159">
        <v>55176</v>
      </c>
      <c r="AO485" s="159">
        <f t="shared" si="1609"/>
        <v>44140800</v>
      </c>
      <c r="AP485" s="160" t="str">
        <f t="shared" si="1610"/>
        <v>OK</v>
      </c>
      <c r="AQ485" s="159">
        <v>55505</v>
      </c>
      <c r="AR485" s="159">
        <f t="shared" si="1611"/>
        <v>44404000</v>
      </c>
      <c r="AS485" s="160" t="str">
        <f t="shared" si="1612"/>
        <v>OK</v>
      </c>
      <c r="AT485" s="159">
        <v>55483</v>
      </c>
      <c r="AU485" s="159">
        <f t="shared" si="1613"/>
        <v>44386400</v>
      </c>
      <c r="AV485" s="160" t="str">
        <f t="shared" si="1614"/>
        <v>OK</v>
      </c>
      <c r="AW485" s="159">
        <v>54800</v>
      </c>
      <c r="AX485" s="159">
        <f t="shared" si="1615"/>
        <v>43840000</v>
      </c>
      <c r="AY485" s="160" t="str">
        <f t="shared" si="1616"/>
        <v>OK</v>
      </c>
      <c r="AZ485" s="159">
        <v>55914</v>
      </c>
      <c r="BA485" s="159">
        <f t="shared" si="1617"/>
        <v>44731200</v>
      </c>
      <c r="BB485" s="160" t="str">
        <f t="shared" si="1618"/>
        <v>OK</v>
      </c>
    </row>
    <row r="486" spans="1:54" x14ac:dyDescent="0.2">
      <c r="A486" s="181">
        <v>50.04</v>
      </c>
      <c r="B486" s="162" t="s">
        <v>613</v>
      </c>
      <c r="C486" s="157" t="s">
        <v>173</v>
      </c>
      <c r="D486" s="166">
        <v>490</v>
      </c>
      <c r="E486" s="159">
        <v>9000</v>
      </c>
      <c r="F486" s="159">
        <f>ROUND(D486*E486,0)</f>
        <v>4410000</v>
      </c>
      <c r="G486" s="159">
        <v>8928</v>
      </c>
      <c r="H486" s="159">
        <f t="shared" si="1587"/>
        <v>4374720</v>
      </c>
      <c r="I486" s="160" t="str">
        <f t="shared" si="1588"/>
        <v>OK</v>
      </c>
      <c r="J486" s="159">
        <v>8849</v>
      </c>
      <c r="K486" s="159">
        <f t="shared" si="1589"/>
        <v>4336010</v>
      </c>
      <c r="L486" s="160" t="str">
        <f t="shared" si="1590"/>
        <v>OK</v>
      </c>
      <c r="M486" s="159">
        <v>9000</v>
      </c>
      <c r="N486" s="159">
        <f t="shared" si="1591"/>
        <v>4410000</v>
      </c>
      <c r="O486" s="160" t="str">
        <f t="shared" si="1592"/>
        <v>OK</v>
      </c>
      <c r="P486" s="159">
        <v>8881</v>
      </c>
      <c r="Q486" s="159">
        <f t="shared" si="1593"/>
        <v>4351690</v>
      </c>
      <c r="R486" s="160" t="str">
        <f t="shared" si="1594"/>
        <v>OK</v>
      </c>
      <c r="S486" s="159">
        <v>8898</v>
      </c>
      <c r="T486" s="159">
        <f t="shared" si="1595"/>
        <v>4360020</v>
      </c>
      <c r="U486" s="160" t="str">
        <f t="shared" si="1596"/>
        <v>OK</v>
      </c>
      <c r="V486" s="159">
        <v>8924</v>
      </c>
      <c r="W486" s="159">
        <f t="shared" si="1597"/>
        <v>4372760</v>
      </c>
      <c r="X486" s="160" t="str">
        <f t="shared" si="1598"/>
        <v>OK</v>
      </c>
      <c r="Y486" s="159">
        <v>9000</v>
      </c>
      <c r="Z486" s="159">
        <f t="shared" si="1599"/>
        <v>4410000</v>
      </c>
      <c r="AA486" s="160" t="str">
        <f t="shared" si="1600"/>
        <v>OK</v>
      </c>
      <c r="AB486" s="159">
        <v>8909</v>
      </c>
      <c r="AC486" s="159">
        <f t="shared" si="1601"/>
        <v>4365410</v>
      </c>
      <c r="AD486" s="160" t="str">
        <f t="shared" si="1602"/>
        <v>OK</v>
      </c>
      <c r="AE486" s="159">
        <v>8685</v>
      </c>
      <c r="AF486" s="159">
        <f t="shared" si="1603"/>
        <v>4255650</v>
      </c>
      <c r="AG486" s="160" t="str">
        <f t="shared" si="1604"/>
        <v>OK</v>
      </c>
      <c r="AH486" s="159">
        <v>8900</v>
      </c>
      <c r="AI486" s="159">
        <f t="shared" si="1605"/>
        <v>4361000</v>
      </c>
      <c r="AJ486" s="160" t="str">
        <f t="shared" si="1606"/>
        <v>OK</v>
      </c>
      <c r="AK486" s="159">
        <v>8919</v>
      </c>
      <c r="AL486" s="159">
        <f t="shared" si="1607"/>
        <v>4370310</v>
      </c>
      <c r="AM486" s="160" t="str">
        <f t="shared" si="1608"/>
        <v>OK</v>
      </c>
      <c r="AN486" s="159">
        <v>8881</v>
      </c>
      <c r="AO486" s="159">
        <f t="shared" si="1609"/>
        <v>4351690</v>
      </c>
      <c r="AP486" s="160" t="str">
        <f t="shared" si="1610"/>
        <v>OK</v>
      </c>
      <c r="AQ486" s="159">
        <v>8934</v>
      </c>
      <c r="AR486" s="159">
        <f t="shared" si="1611"/>
        <v>4377660</v>
      </c>
      <c r="AS486" s="160" t="str">
        <f t="shared" si="1612"/>
        <v>OK</v>
      </c>
      <c r="AT486" s="159">
        <v>8931</v>
      </c>
      <c r="AU486" s="159">
        <f t="shared" si="1613"/>
        <v>4376190</v>
      </c>
      <c r="AV486" s="160" t="str">
        <f t="shared" si="1614"/>
        <v>OK</v>
      </c>
      <c r="AW486" s="159">
        <v>8850</v>
      </c>
      <c r="AX486" s="159">
        <f t="shared" si="1615"/>
        <v>4336500</v>
      </c>
      <c r="AY486" s="160" t="str">
        <f t="shared" si="1616"/>
        <v>OK</v>
      </c>
      <c r="AZ486" s="159">
        <v>9000</v>
      </c>
      <c r="BA486" s="159">
        <f t="shared" si="1617"/>
        <v>4410000</v>
      </c>
      <c r="BB486" s="160" t="str">
        <f t="shared" si="1618"/>
        <v>OK</v>
      </c>
    </row>
    <row r="487" spans="1:54" x14ac:dyDescent="0.2">
      <c r="A487" s="175"/>
      <c r="B487" s="164" t="s">
        <v>176</v>
      </c>
      <c r="C487" s="157"/>
      <c r="D487" s="166"/>
      <c r="E487" s="159"/>
      <c r="F487" s="167">
        <f>SUM(F483:F486)</f>
        <v>107576122</v>
      </c>
      <c r="G487" s="159"/>
      <c r="H487" s="167">
        <f>SUM(H483:H486)</f>
        <v>106715782</v>
      </c>
      <c r="I487" s="159"/>
      <c r="J487" s="159"/>
      <c r="K487" s="167">
        <f>SUM(K483:K486)</f>
        <v>105774795</v>
      </c>
      <c r="L487" s="159"/>
      <c r="M487" s="159"/>
      <c r="N487" s="167">
        <f>SUM(N483:N486)</f>
        <v>107576122</v>
      </c>
      <c r="O487" s="159"/>
      <c r="P487" s="159">
        <v>0</v>
      </c>
      <c r="Q487" s="167">
        <f>SUM(Q483:Q486)</f>
        <v>106150721</v>
      </c>
      <c r="R487" s="159"/>
      <c r="S487" s="159">
        <v>0</v>
      </c>
      <c r="T487" s="167">
        <f>SUM(T483:T486)</f>
        <v>106360218</v>
      </c>
      <c r="U487" s="159"/>
      <c r="V487" s="159"/>
      <c r="W487" s="167">
        <f>SUM(W483:W486)</f>
        <v>106672049</v>
      </c>
      <c r="X487" s="159"/>
      <c r="Y487" s="159"/>
      <c r="Z487" s="167">
        <f>SUM(Z483:Z486)</f>
        <v>104645530</v>
      </c>
      <c r="AA487" s="159"/>
      <c r="AB487" s="159"/>
      <c r="AC487" s="167">
        <f>SUM(AC483:AC486)</f>
        <v>106490876</v>
      </c>
      <c r="AD487" s="159"/>
      <c r="AE487" s="159"/>
      <c r="AF487" s="167">
        <f>SUM(AF483:AF486)</f>
        <v>103810912</v>
      </c>
      <c r="AG487" s="159"/>
      <c r="AH487" s="159"/>
      <c r="AI487" s="167">
        <f>SUM(AI483:AI486)</f>
        <v>106381688</v>
      </c>
      <c r="AJ487" s="159"/>
      <c r="AK487" s="159">
        <v>0</v>
      </c>
      <c r="AL487" s="167">
        <f>SUM(AL483:AL486)</f>
        <v>106608129</v>
      </c>
      <c r="AM487" s="159"/>
      <c r="AN487" s="159"/>
      <c r="AO487" s="167">
        <f>SUM(AO483:AO486)</f>
        <v>106155732</v>
      </c>
      <c r="AP487" s="159"/>
      <c r="AQ487" s="159">
        <v>0</v>
      </c>
      <c r="AR487" s="167">
        <f>SUM(AR483:AR486)</f>
        <v>106789204</v>
      </c>
      <c r="AS487" s="159"/>
      <c r="AT487" s="159"/>
      <c r="AU487" s="167">
        <f>SUM(AU483:AU486)</f>
        <v>106747587</v>
      </c>
      <c r="AV487" s="159"/>
      <c r="AW487" s="159"/>
      <c r="AX487" s="167">
        <f>SUM(AX483:AX486)</f>
        <v>105443430</v>
      </c>
      <c r="AY487" s="159"/>
      <c r="AZ487" s="159"/>
      <c r="BA487" s="167">
        <f>SUM(BA483:BA486)</f>
        <v>107576122</v>
      </c>
      <c r="BB487" s="159"/>
    </row>
    <row r="488" spans="1:54" s="148" customFormat="1" x14ac:dyDescent="0.2">
      <c r="A488" s="169">
        <v>51</v>
      </c>
      <c r="B488" s="170" t="s">
        <v>609</v>
      </c>
      <c r="C488" s="171"/>
      <c r="D488" s="172"/>
      <c r="E488" s="172"/>
      <c r="F488" s="172"/>
      <c r="G488" s="172"/>
      <c r="H488" s="172"/>
      <c r="I488" s="172"/>
      <c r="J488" s="172"/>
      <c r="K488" s="172"/>
      <c r="L488" s="172"/>
      <c r="M488" s="172"/>
      <c r="N488" s="172"/>
      <c r="O488" s="172"/>
      <c r="P488" s="172">
        <v>0</v>
      </c>
      <c r="Q488" s="172"/>
      <c r="R488" s="172"/>
      <c r="S488" s="172">
        <v>0</v>
      </c>
      <c r="T488" s="172"/>
      <c r="U488" s="172"/>
      <c r="V488" s="172"/>
      <c r="W488" s="172"/>
      <c r="X488" s="172"/>
      <c r="Y488" s="172"/>
      <c r="Z488" s="172"/>
      <c r="AA488" s="172"/>
      <c r="AB488" s="172"/>
      <c r="AC488" s="172"/>
      <c r="AD488" s="172"/>
      <c r="AE488" s="172"/>
      <c r="AF488" s="172"/>
      <c r="AG488" s="172"/>
      <c r="AH488" s="172"/>
      <c r="AI488" s="172"/>
      <c r="AJ488" s="172"/>
      <c r="AK488" s="172">
        <v>0</v>
      </c>
      <c r="AL488" s="172"/>
      <c r="AM488" s="172"/>
      <c r="AN488" s="172"/>
      <c r="AO488" s="172"/>
      <c r="AP488" s="172"/>
      <c r="AQ488" s="172">
        <v>0</v>
      </c>
      <c r="AR488" s="172"/>
      <c r="AS488" s="172"/>
      <c r="AT488" s="172"/>
      <c r="AU488" s="172"/>
      <c r="AV488" s="172"/>
      <c r="AW488" s="172"/>
      <c r="AX488" s="172"/>
      <c r="AY488" s="172"/>
      <c r="AZ488" s="172"/>
      <c r="BA488" s="172"/>
      <c r="BB488" s="172"/>
    </row>
    <row r="489" spans="1:54" x14ac:dyDescent="0.2">
      <c r="A489" s="175" t="s">
        <v>614</v>
      </c>
      <c r="B489" s="162" t="s">
        <v>615</v>
      </c>
      <c r="C489" s="157" t="s">
        <v>173</v>
      </c>
      <c r="D489" s="166">
        <v>3000</v>
      </c>
      <c r="E489" s="159">
        <v>3500</v>
      </c>
      <c r="F489" s="159">
        <f>ROUND(D489*E489,0)</f>
        <v>10500000</v>
      </c>
      <c r="G489" s="159">
        <v>3472</v>
      </c>
      <c r="H489" s="159">
        <f t="shared" ref="H489:H491" si="1619">ROUND($D489*G489,0)</f>
        <v>10416000</v>
      </c>
      <c r="I489" s="160" t="str">
        <f t="shared" ref="I489:I491" si="1620">+IF(G489&lt;=$E489,"OK","NO OK")</f>
        <v>OK</v>
      </c>
      <c r="J489" s="159">
        <v>3441</v>
      </c>
      <c r="K489" s="159">
        <f t="shared" ref="K489:K491" si="1621">ROUND($D489*J489,0)</f>
        <v>10323000</v>
      </c>
      <c r="L489" s="160" t="str">
        <f t="shared" ref="L489:L490" si="1622">+IF(J489&lt;=$E489,"OK","NO OK")</f>
        <v>OK</v>
      </c>
      <c r="M489" s="159">
        <v>3500</v>
      </c>
      <c r="N489" s="159">
        <f t="shared" ref="N489:N491" si="1623">ROUND($D489*M489,0)</f>
        <v>10500000</v>
      </c>
      <c r="O489" s="160" t="str">
        <f t="shared" ref="O489:O490" si="1624">+IF(M489&lt;=$E489,"OK","NO OK")</f>
        <v>OK</v>
      </c>
      <c r="P489" s="159">
        <v>3454</v>
      </c>
      <c r="Q489" s="159">
        <f t="shared" ref="Q489:Q491" si="1625">ROUND($D489*P489,0)</f>
        <v>10362000</v>
      </c>
      <c r="R489" s="160" t="str">
        <f t="shared" ref="R489:R490" si="1626">+IF(P489&lt;=$E489,"OK","NO OK")</f>
        <v>OK</v>
      </c>
      <c r="S489" s="159">
        <v>3460</v>
      </c>
      <c r="T489" s="159">
        <f t="shared" ref="T489:T491" si="1627">ROUND($D489*S489,0)</f>
        <v>10380000</v>
      </c>
      <c r="U489" s="160" t="str">
        <f t="shared" ref="U489:U490" si="1628">+IF(S489&lt;=$E489,"OK","NO OK")</f>
        <v>OK</v>
      </c>
      <c r="V489" s="159">
        <v>3471</v>
      </c>
      <c r="W489" s="159">
        <f t="shared" ref="W489:W491" si="1629">ROUND($D489*V489,0)</f>
        <v>10413000</v>
      </c>
      <c r="X489" s="160" t="str">
        <f t="shared" ref="X489:X490" si="1630">+IF(V489&lt;=$E489,"OK","NO OK")</f>
        <v>OK</v>
      </c>
      <c r="Y489" s="159">
        <v>3500</v>
      </c>
      <c r="Z489" s="159">
        <f t="shared" ref="Z489:Z491" si="1631">ROUND($D489*Y489,0)</f>
        <v>10500000</v>
      </c>
      <c r="AA489" s="160" t="str">
        <f t="shared" ref="AA489:AA490" si="1632">+IF(Y489&lt;=$E489,"OK","NO OK")</f>
        <v>OK</v>
      </c>
      <c r="AB489" s="159">
        <v>3465</v>
      </c>
      <c r="AC489" s="159">
        <f t="shared" ref="AC489:AC491" si="1633">ROUND($D489*AB489,0)</f>
        <v>10395000</v>
      </c>
      <c r="AD489" s="160" t="str">
        <f t="shared" ref="AD489:AD490" si="1634">+IF(AB489&lt;=$E489,"OK","NO OK")</f>
        <v>OK</v>
      </c>
      <c r="AE489" s="159">
        <v>3378</v>
      </c>
      <c r="AF489" s="159">
        <f t="shared" ref="AF489:AF491" si="1635">ROUND($D489*AE489,0)</f>
        <v>10134000</v>
      </c>
      <c r="AG489" s="160" t="str">
        <f t="shared" ref="AG489:AG490" si="1636">+IF(AE489&lt;=$E489,"OK","NO OK")</f>
        <v>OK</v>
      </c>
      <c r="AH489" s="159">
        <v>3461</v>
      </c>
      <c r="AI489" s="159">
        <f t="shared" ref="AI489:AI491" si="1637">ROUND($D489*AH489,0)</f>
        <v>10383000</v>
      </c>
      <c r="AJ489" s="160" t="str">
        <f t="shared" ref="AJ489:AJ490" si="1638">+IF(AH489&lt;=$E489,"OK","NO OK")</f>
        <v>OK</v>
      </c>
      <c r="AK489" s="159">
        <v>3469</v>
      </c>
      <c r="AL489" s="159">
        <f t="shared" ref="AL489:AL491" si="1639">ROUND($D489*AK489,0)</f>
        <v>10407000</v>
      </c>
      <c r="AM489" s="160" t="str">
        <f t="shared" ref="AM489:AM490" si="1640">+IF(AK489&lt;=$E489,"OK","NO OK")</f>
        <v>OK</v>
      </c>
      <c r="AN489" s="159">
        <v>3454</v>
      </c>
      <c r="AO489" s="159">
        <f t="shared" ref="AO489:AO491" si="1641">ROUND($D489*AN489,0)</f>
        <v>10362000</v>
      </c>
      <c r="AP489" s="160" t="str">
        <f t="shared" ref="AP489:AP490" si="1642">+IF(AN489&lt;=$E489,"OK","NO OK")</f>
        <v>OK</v>
      </c>
      <c r="AQ489" s="159">
        <v>3474</v>
      </c>
      <c r="AR489" s="159">
        <f t="shared" ref="AR489:AR491" si="1643">ROUND($D489*AQ489,0)</f>
        <v>10422000</v>
      </c>
      <c r="AS489" s="160" t="str">
        <f t="shared" ref="AS489:AS490" si="1644">+IF(AQ489&lt;=$E489,"OK","NO OK")</f>
        <v>OK</v>
      </c>
      <c r="AT489" s="159">
        <v>3473</v>
      </c>
      <c r="AU489" s="159">
        <f t="shared" ref="AU489:AU491" si="1645">ROUND($D489*AT489,0)</f>
        <v>10419000</v>
      </c>
      <c r="AV489" s="160" t="str">
        <f t="shared" ref="AV489:AV490" si="1646">+IF(AT489&lt;=$E489,"OK","NO OK")</f>
        <v>OK</v>
      </c>
      <c r="AW489" s="159">
        <v>3430</v>
      </c>
      <c r="AX489" s="159">
        <f t="shared" ref="AX489:AX491" si="1647">ROUND($D489*AW489,0)</f>
        <v>10290000</v>
      </c>
      <c r="AY489" s="160" t="str">
        <f t="shared" ref="AY489:AY490" si="1648">+IF(AW489&lt;=$E489,"OK","NO OK")</f>
        <v>OK</v>
      </c>
      <c r="AZ489" s="159">
        <v>3500</v>
      </c>
      <c r="BA489" s="159">
        <f t="shared" ref="BA489:BA491" si="1649">ROUND($D489*AZ489,0)</f>
        <v>10500000</v>
      </c>
      <c r="BB489" s="160" t="str">
        <f t="shared" ref="BB489:BB490" si="1650">+IF(AZ489&lt;=$E489,"OK","NO OK")</f>
        <v>OK</v>
      </c>
    </row>
    <row r="490" spans="1:54" x14ac:dyDescent="0.2">
      <c r="A490" s="175" t="s">
        <v>616</v>
      </c>
      <c r="B490" s="162" t="s">
        <v>617</v>
      </c>
      <c r="C490" s="157" t="s">
        <v>168</v>
      </c>
      <c r="D490" s="166">
        <v>660</v>
      </c>
      <c r="E490" s="159">
        <v>1200</v>
      </c>
      <c r="F490" s="159">
        <f>ROUND(D490*E490,0)</f>
        <v>792000</v>
      </c>
      <c r="G490" s="159">
        <v>1190</v>
      </c>
      <c r="H490" s="159">
        <f t="shared" si="1619"/>
        <v>785400</v>
      </c>
      <c r="I490" s="160" t="str">
        <f t="shared" si="1620"/>
        <v>OK</v>
      </c>
      <c r="J490" s="159">
        <v>1180</v>
      </c>
      <c r="K490" s="159">
        <f t="shared" si="1621"/>
        <v>778800</v>
      </c>
      <c r="L490" s="160" t="str">
        <f t="shared" si="1622"/>
        <v>OK</v>
      </c>
      <c r="M490" s="159">
        <v>1200</v>
      </c>
      <c r="N490" s="159">
        <f t="shared" si="1623"/>
        <v>792000</v>
      </c>
      <c r="O490" s="160" t="str">
        <f t="shared" si="1624"/>
        <v>OK</v>
      </c>
      <c r="P490" s="159">
        <v>1184</v>
      </c>
      <c r="Q490" s="159">
        <f t="shared" si="1625"/>
        <v>781440</v>
      </c>
      <c r="R490" s="160" t="str">
        <f t="shared" si="1626"/>
        <v>OK</v>
      </c>
      <c r="S490" s="159">
        <v>1186</v>
      </c>
      <c r="T490" s="159">
        <f t="shared" si="1627"/>
        <v>782760</v>
      </c>
      <c r="U490" s="160" t="str">
        <f t="shared" si="1628"/>
        <v>OK</v>
      </c>
      <c r="V490" s="159">
        <v>1190</v>
      </c>
      <c r="W490" s="159">
        <f t="shared" si="1629"/>
        <v>785400</v>
      </c>
      <c r="X490" s="160" t="str">
        <f t="shared" si="1630"/>
        <v>OK</v>
      </c>
      <c r="Y490" s="159">
        <v>1200</v>
      </c>
      <c r="Z490" s="159">
        <f t="shared" si="1631"/>
        <v>792000</v>
      </c>
      <c r="AA490" s="160" t="str">
        <f t="shared" si="1632"/>
        <v>OK</v>
      </c>
      <c r="AB490" s="159">
        <v>1188</v>
      </c>
      <c r="AC490" s="159">
        <f t="shared" si="1633"/>
        <v>784080</v>
      </c>
      <c r="AD490" s="160" t="str">
        <f t="shared" si="1634"/>
        <v>OK</v>
      </c>
      <c r="AE490" s="159">
        <v>1158</v>
      </c>
      <c r="AF490" s="159">
        <f t="shared" si="1635"/>
        <v>764280</v>
      </c>
      <c r="AG490" s="160" t="str">
        <f t="shared" si="1636"/>
        <v>OK</v>
      </c>
      <c r="AH490" s="159">
        <v>1187</v>
      </c>
      <c r="AI490" s="159">
        <f t="shared" si="1637"/>
        <v>783420</v>
      </c>
      <c r="AJ490" s="160" t="str">
        <f t="shared" si="1638"/>
        <v>OK</v>
      </c>
      <c r="AK490" s="159">
        <v>1189</v>
      </c>
      <c r="AL490" s="159">
        <f t="shared" si="1639"/>
        <v>784740</v>
      </c>
      <c r="AM490" s="160" t="str">
        <f t="shared" si="1640"/>
        <v>OK</v>
      </c>
      <c r="AN490" s="159">
        <v>1184</v>
      </c>
      <c r="AO490" s="159">
        <f t="shared" si="1641"/>
        <v>781440</v>
      </c>
      <c r="AP490" s="160" t="str">
        <f t="shared" si="1642"/>
        <v>OK</v>
      </c>
      <c r="AQ490" s="159">
        <v>1191</v>
      </c>
      <c r="AR490" s="159">
        <f t="shared" si="1643"/>
        <v>786060</v>
      </c>
      <c r="AS490" s="160" t="str">
        <f t="shared" si="1644"/>
        <v>OK</v>
      </c>
      <c r="AT490" s="159">
        <v>1191</v>
      </c>
      <c r="AU490" s="159">
        <f t="shared" si="1645"/>
        <v>786060</v>
      </c>
      <c r="AV490" s="160" t="str">
        <f t="shared" si="1646"/>
        <v>OK</v>
      </c>
      <c r="AW490" s="159">
        <v>1176</v>
      </c>
      <c r="AX490" s="159">
        <f t="shared" si="1647"/>
        <v>776160</v>
      </c>
      <c r="AY490" s="160" t="str">
        <f t="shared" si="1648"/>
        <v>OK</v>
      </c>
      <c r="AZ490" s="159">
        <v>1200</v>
      </c>
      <c r="BA490" s="159">
        <f t="shared" si="1649"/>
        <v>792000</v>
      </c>
      <c r="BB490" s="160" t="str">
        <f t="shared" si="1650"/>
        <v>OK</v>
      </c>
    </row>
    <row r="491" spans="1:54" x14ac:dyDescent="0.2">
      <c r="A491" s="175" t="s">
        <v>618</v>
      </c>
      <c r="B491" s="162" t="s">
        <v>619</v>
      </c>
      <c r="C491" s="157" t="s">
        <v>168</v>
      </c>
      <c r="D491" s="166">
        <v>10000</v>
      </c>
      <c r="E491" s="159">
        <v>300</v>
      </c>
      <c r="F491" s="159">
        <f>ROUND(D491*E491,0)</f>
        <v>3000000</v>
      </c>
      <c r="G491" s="159">
        <v>298</v>
      </c>
      <c r="H491" s="159">
        <f t="shared" si="1619"/>
        <v>2980000</v>
      </c>
      <c r="I491" s="160" t="str">
        <f t="shared" si="1620"/>
        <v>OK</v>
      </c>
      <c r="J491" s="159">
        <v>295</v>
      </c>
      <c r="K491" s="159">
        <f t="shared" si="1621"/>
        <v>2950000</v>
      </c>
      <c r="L491" s="160" t="str">
        <f>+IF(J491&lt;=$E491,"OK","NO OK")</f>
        <v>OK</v>
      </c>
      <c r="M491" s="159">
        <v>300</v>
      </c>
      <c r="N491" s="159">
        <f t="shared" si="1623"/>
        <v>3000000</v>
      </c>
      <c r="O491" s="160" t="str">
        <f>+IF(M491&lt;=$E491,"OK","NO OK")</f>
        <v>OK</v>
      </c>
      <c r="P491" s="159">
        <v>296</v>
      </c>
      <c r="Q491" s="159">
        <f t="shared" si="1625"/>
        <v>2960000</v>
      </c>
      <c r="R491" s="160" t="str">
        <f>+IF(P491&lt;=$E491,"OK","NO OK")</f>
        <v>OK</v>
      </c>
      <c r="S491" s="159">
        <v>297</v>
      </c>
      <c r="T491" s="159">
        <f t="shared" si="1627"/>
        <v>2970000</v>
      </c>
      <c r="U491" s="160" t="str">
        <f>+IF(S491&lt;=$E491,"OK","NO OK")</f>
        <v>OK</v>
      </c>
      <c r="V491" s="159">
        <v>297</v>
      </c>
      <c r="W491" s="159">
        <f t="shared" si="1629"/>
        <v>2970000</v>
      </c>
      <c r="X491" s="160" t="str">
        <f>+IF(V491&lt;=$E491,"OK","NO OK")</f>
        <v>OK</v>
      </c>
      <c r="Y491" s="159">
        <v>300</v>
      </c>
      <c r="Z491" s="159">
        <f t="shared" si="1631"/>
        <v>3000000</v>
      </c>
      <c r="AA491" s="160" t="str">
        <f>+IF(Y491&lt;=$E491,"OK","NO OK")</f>
        <v>OK</v>
      </c>
      <c r="AB491" s="159">
        <v>297</v>
      </c>
      <c r="AC491" s="159">
        <f t="shared" si="1633"/>
        <v>2970000</v>
      </c>
      <c r="AD491" s="160" t="str">
        <f>+IF(AB491&lt;=$E491,"OK","NO OK")</f>
        <v>OK</v>
      </c>
      <c r="AE491" s="159">
        <v>290</v>
      </c>
      <c r="AF491" s="159">
        <f t="shared" si="1635"/>
        <v>2900000</v>
      </c>
      <c r="AG491" s="160" t="str">
        <f>+IF(AE491&lt;=$E491,"OK","NO OK")</f>
        <v>OK</v>
      </c>
      <c r="AH491" s="159">
        <v>297</v>
      </c>
      <c r="AI491" s="159">
        <f t="shared" si="1637"/>
        <v>2970000</v>
      </c>
      <c r="AJ491" s="160" t="str">
        <f>+IF(AH491&lt;=$E491,"OK","NO OK")</f>
        <v>OK</v>
      </c>
      <c r="AK491" s="159">
        <v>297</v>
      </c>
      <c r="AL491" s="159">
        <f t="shared" si="1639"/>
        <v>2970000</v>
      </c>
      <c r="AM491" s="160" t="str">
        <f>+IF(AK491&lt;=$E491,"OK","NO OK")</f>
        <v>OK</v>
      </c>
      <c r="AN491" s="159">
        <v>296</v>
      </c>
      <c r="AO491" s="159">
        <f t="shared" si="1641"/>
        <v>2960000</v>
      </c>
      <c r="AP491" s="160" t="str">
        <f>+IF(AN491&lt;=$E491,"OK","NO OK")</f>
        <v>OK</v>
      </c>
      <c r="AQ491" s="159">
        <v>298</v>
      </c>
      <c r="AR491" s="159">
        <f t="shared" si="1643"/>
        <v>2980000</v>
      </c>
      <c r="AS491" s="160" t="str">
        <f>+IF(AQ491&lt;=$E491,"OK","NO OK")</f>
        <v>OK</v>
      </c>
      <c r="AT491" s="159">
        <v>298</v>
      </c>
      <c r="AU491" s="159">
        <f t="shared" si="1645"/>
        <v>2980000</v>
      </c>
      <c r="AV491" s="160" t="str">
        <f>+IF(AT491&lt;=$E491,"OK","NO OK")</f>
        <v>OK</v>
      </c>
      <c r="AW491" s="159">
        <v>295</v>
      </c>
      <c r="AX491" s="159">
        <f t="shared" si="1647"/>
        <v>2950000</v>
      </c>
      <c r="AY491" s="160" t="str">
        <f>+IF(AW491&lt;=$E491,"OK","NO OK")</f>
        <v>OK</v>
      </c>
      <c r="AZ491" s="159">
        <v>300</v>
      </c>
      <c r="BA491" s="159">
        <f t="shared" si="1649"/>
        <v>3000000</v>
      </c>
      <c r="BB491" s="160" t="str">
        <f>+IF(AZ491&lt;=$E491,"OK","NO OK")</f>
        <v>OK</v>
      </c>
    </row>
    <row r="492" spans="1:54" x14ac:dyDescent="0.2">
      <c r="A492" s="175"/>
      <c r="B492" s="164" t="s">
        <v>176</v>
      </c>
      <c r="C492" s="157"/>
      <c r="D492" s="166"/>
      <c r="E492" s="159"/>
      <c r="F492" s="167">
        <f>SUM(F489:F491)</f>
        <v>14292000</v>
      </c>
      <c r="G492" s="159"/>
      <c r="H492" s="167">
        <f>SUM(H489:H491)</f>
        <v>14181400</v>
      </c>
      <c r="I492" s="159"/>
      <c r="J492" s="159"/>
      <c r="K492" s="167">
        <f>SUM(K489:K491)</f>
        <v>14051800</v>
      </c>
      <c r="L492" s="159"/>
      <c r="M492" s="159"/>
      <c r="N492" s="167">
        <f>SUM(N489:N491)</f>
        <v>14292000</v>
      </c>
      <c r="O492" s="159"/>
      <c r="P492" s="159"/>
      <c r="Q492" s="167">
        <f>SUM(Q489:Q491)</f>
        <v>14103440</v>
      </c>
      <c r="R492" s="159"/>
      <c r="S492" s="159"/>
      <c r="T492" s="167">
        <f>SUM(T489:T491)</f>
        <v>14132760</v>
      </c>
      <c r="U492" s="159"/>
      <c r="V492" s="159"/>
      <c r="W492" s="167">
        <f>SUM(W489:W491)</f>
        <v>14168400</v>
      </c>
      <c r="X492" s="159"/>
      <c r="Y492" s="159"/>
      <c r="Z492" s="167">
        <f>SUM(Z489:Z491)</f>
        <v>14292000</v>
      </c>
      <c r="AA492" s="159"/>
      <c r="AB492" s="159"/>
      <c r="AC492" s="167">
        <f>SUM(AC489:AC491)</f>
        <v>14149080</v>
      </c>
      <c r="AD492" s="159"/>
      <c r="AE492" s="159"/>
      <c r="AF492" s="167">
        <f>SUM(AF489:AF491)</f>
        <v>13798280</v>
      </c>
      <c r="AG492" s="159"/>
      <c r="AH492" s="159"/>
      <c r="AI492" s="167">
        <f>SUM(AI489:AI491)</f>
        <v>14136420</v>
      </c>
      <c r="AJ492" s="159"/>
      <c r="AK492" s="159"/>
      <c r="AL492" s="167">
        <f>SUM(AL489:AL491)</f>
        <v>14161740</v>
      </c>
      <c r="AM492" s="159"/>
      <c r="AN492" s="159"/>
      <c r="AO492" s="167">
        <f>SUM(AO489:AO491)</f>
        <v>14103440</v>
      </c>
      <c r="AP492" s="159"/>
      <c r="AQ492" s="159"/>
      <c r="AR492" s="167">
        <f>SUM(AR489:AR491)</f>
        <v>14188060</v>
      </c>
      <c r="AS492" s="159"/>
      <c r="AT492" s="159"/>
      <c r="AU492" s="167">
        <f>SUM(AU489:AU491)</f>
        <v>14185060</v>
      </c>
      <c r="AV492" s="159"/>
      <c r="AW492" s="159"/>
      <c r="AX492" s="167">
        <f>SUM(AX489:AX491)</f>
        <v>14016160</v>
      </c>
      <c r="AY492" s="159"/>
      <c r="AZ492" s="159"/>
      <c r="BA492" s="167">
        <f>SUM(BA489:BA491)</f>
        <v>14292000</v>
      </c>
      <c r="BB492" s="159"/>
    </row>
    <row r="493" spans="1:54" x14ac:dyDescent="0.2">
      <c r="A493" s="175"/>
      <c r="B493" s="162"/>
      <c r="C493" s="157"/>
      <c r="D493" s="166"/>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row>
    <row r="494" spans="1:54" s="148" customFormat="1" x14ac:dyDescent="0.2">
      <c r="A494" s="182"/>
      <c r="B494" s="183" t="s">
        <v>620</v>
      </c>
      <c r="C494" s="184"/>
      <c r="D494" s="185"/>
      <c r="E494" s="185"/>
      <c r="F494" s="186">
        <f>SUM(F5:F493)/2</f>
        <v>6857973937</v>
      </c>
      <c r="G494" s="185"/>
      <c r="H494" s="186">
        <f>SUM(H5:H493)/2</f>
        <v>6803175302</v>
      </c>
      <c r="I494" s="185"/>
      <c r="J494" s="185"/>
      <c r="K494" s="186">
        <f>SUM(K5:K493)/2</f>
        <v>6755102660</v>
      </c>
      <c r="L494" s="185"/>
      <c r="M494" s="185"/>
      <c r="N494" s="186">
        <f>SUM(N5:N493)/2</f>
        <v>6828356891</v>
      </c>
      <c r="O494" s="185"/>
      <c r="P494" s="185"/>
      <c r="Q494" s="186">
        <f>SUM(Q5:Q493)/2</f>
        <v>6767177550</v>
      </c>
      <c r="R494" s="185"/>
      <c r="S494" s="185"/>
      <c r="T494" s="186">
        <f>SUM(T5:T493)/2</f>
        <v>6780551129</v>
      </c>
      <c r="U494" s="185"/>
      <c r="V494" s="185"/>
      <c r="W494" s="186">
        <f>SUM(W5:W493)/2</f>
        <v>6800246306</v>
      </c>
      <c r="X494" s="185"/>
      <c r="Y494" s="185"/>
      <c r="Z494" s="186">
        <f>SUM(Z5:Z493)/2</f>
        <v>6795191292</v>
      </c>
      <c r="AA494" s="185"/>
      <c r="AB494" s="185"/>
      <c r="AC494" s="186">
        <f>SUM(AC5:AC493)/2</f>
        <v>6788715953</v>
      </c>
      <c r="AD494" s="185"/>
      <c r="AE494" s="185"/>
      <c r="AF494" s="186">
        <f>SUM(AF5:AF493)/2</f>
        <v>6618045090</v>
      </c>
      <c r="AG494" s="185"/>
      <c r="AH494" s="185"/>
      <c r="AI494" s="186">
        <f>SUM(AI5:AI493)/2</f>
        <v>6785712920</v>
      </c>
      <c r="AJ494" s="185"/>
      <c r="AK494" s="185"/>
      <c r="AL494" s="186">
        <f>SUM(AL5:AL493)/2</f>
        <v>6796348328</v>
      </c>
      <c r="AM494" s="185"/>
      <c r="AN494" s="185"/>
      <c r="AO494" s="186">
        <f>SUM(AO5:AO493)/2</f>
        <v>6767450222</v>
      </c>
      <c r="AP494" s="185"/>
      <c r="AQ494" s="185"/>
      <c r="AR494" s="186">
        <f>SUM(AR5:AR493)/2</f>
        <v>6807876292</v>
      </c>
      <c r="AS494" s="185"/>
      <c r="AT494" s="185"/>
      <c r="AU494" s="186">
        <f>SUM(AU5:AU493)/2</f>
        <v>6805261908</v>
      </c>
      <c r="AV494" s="185"/>
      <c r="AW494" s="185"/>
      <c r="AX494" s="186">
        <f>SUM(AX5:AX493)/2</f>
        <v>6730523326</v>
      </c>
      <c r="AY494" s="185"/>
      <c r="AZ494" s="185"/>
      <c r="BA494" s="186">
        <f>SUM(BA5:BA493)/2</f>
        <v>6727757732</v>
      </c>
      <c r="BB494" s="185"/>
    </row>
    <row r="495" spans="1:54" s="148" customFormat="1" x14ac:dyDescent="0.2">
      <c r="A495" s="182"/>
      <c r="B495" s="183" t="s">
        <v>621</v>
      </c>
      <c r="C495" s="187">
        <v>0.2495</v>
      </c>
      <c r="D495" s="184" t="s">
        <v>622</v>
      </c>
      <c r="E495" s="185"/>
      <c r="F495" s="186">
        <f>SUM(F496:F498)</f>
        <v>1711064498</v>
      </c>
      <c r="G495" s="187">
        <f>SUM(G496:G498)</f>
        <v>0.24949999999999997</v>
      </c>
      <c r="H495" s="186">
        <f>+ROUND(H$494*G495,0)</f>
        <v>1697392238</v>
      </c>
      <c r="I495" s="188" t="str">
        <f>+IF(G495&lt;=24.95%,"OK","NO OK")</f>
        <v>OK</v>
      </c>
      <c r="J495" s="187">
        <f>SUM(J496:J498)</f>
        <v>0.24949999999999997</v>
      </c>
      <c r="K495" s="186">
        <f>+ROUND(K$494*J495,0)</f>
        <v>1685398114</v>
      </c>
      <c r="L495" s="188" t="str">
        <f>+IF(J495&lt;=24.95%,"OK","NO OK")</f>
        <v>OK</v>
      </c>
      <c r="M495" s="187">
        <f>SUM(M496:M498)</f>
        <v>0.24000000000000002</v>
      </c>
      <c r="N495" s="186">
        <f>+ROUND(N$494*M495,0)</f>
        <v>1638805654</v>
      </c>
      <c r="O495" s="188" t="str">
        <f>+IF(M495&lt;=24.95%,"OK","NO OK")</f>
        <v>OK</v>
      </c>
      <c r="P495" s="187">
        <f>SUM(P496:P498)</f>
        <v>0.24949999999999997</v>
      </c>
      <c r="Q495" s="186">
        <f>+ROUND(Q$494*P495,0)</f>
        <v>1688410799</v>
      </c>
      <c r="R495" s="188" t="str">
        <f>+IF(P495&lt;=24.95%,"OK","NO OK")</f>
        <v>OK</v>
      </c>
      <c r="S495" s="187">
        <f>SUM(S496:S498)</f>
        <v>0.24949999999999997</v>
      </c>
      <c r="T495" s="186">
        <f>+ROUND(T$494*S495,0)</f>
        <v>1691747507</v>
      </c>
      <c r="U495" s="188" t="str">
        <f>+IF(S495&lt;=24.95%,"OK","NO OK")</f>
        <v>OK</v>
      </c>
      <c r="V495" s="187">
        <f>SUM(V496:V498)</f>
        <v>0.24949999999999997</v>
      </c>
      <c r="W495" s="186">
        <f>+ROUND(W$494*V495,0)</f>
        <v>1696661453</v>
      </c>
      <c r="X495" s="188" t="str">
        <f>+IF(V495&lt;=24.95%,"OK","NO OK")</f>
        <v>OK</v>
      </c>
      <c r="Y495" s="187">
        <f>SUM(Y496:Y498)</f>
        <v>0.24949999999999997</v>
      </c>
      <c r="Z495" s="186">
        <f>+ROUND(Z$494*Y495,0)</f>
        <v>1695400227</v>
      </c>
      <c r="AA495" s="188" t="str">
        <f>+IF(Y495&lt;=24.95%,"OK","NO OK")</f>
        <v>OK</v>
      </c>
      <c r="AB495" s="187">
        <f>SUM(AB496:AB498)</f>
        <v>0.2495</v>
      </c>
      <c r="AC495" s="186">
        <f>+ROUND(AC$494*AB495,0)</f>
        <v>1693784630</v>
      </c>
      <c r="AD495" s="188" t="str">
        <f>+IF(AB495&lt;=24.95%,"OK","NO OK")</f>
        <v>OK</v>
      </c>
      <c r="AE495" s="187">
        <f>SUM(AE496:AE498)</f>
        <v>0.24949999999999997</v>
      </c>
      <c r="AF495" s="186">
        <f>SUM(AF496:AF498)</f>
        <v>1651202251</v>
      </c>
      <c r="AG495" s="188" t="str">
        <f>+IF(AE495&lt;=24.95%,"OK","NO OK")</f>
        <v>OK</v>
      </c>
      <c r="AH495" s="187">
        <f>SUM(AH496:AH498)</f>
        <v>0.24949999999999997</v>
      </c>
      <c r="AI495" s="186">
        <f>SUM(AI496:AI498)</f>
        <v>1693035373</v>
      </c>
      <c r="AJ495" s="188" t="str">
        <f>+IF(AH495&lt;=24.95%,"OK","NO OK")</f>
        <v>OK</v>
      </c>
      <c r="AK495" s="187">
        <f>SUM(AK496:AK498)</f>
        <v>0.24949999999999997</v>
      </c>
      <c r="AL495" s="186">
        <f>+ROUND(AL$494*AK495,0)</f>
        <v>1695688908</v>
      </c>
      <c r="AM495" s="188" t="str">
        <f>+IF(AK495&lt;=24.95%,"OK","NO OK")</f>
        <v>OK</v>
      </c>
      <c r="AN495" s="187">
        <f>SUM(AN496:AN498)</f>
        <v>0.24949999999999997</v>
      </c>
      <c r="AO495" s="186">
        <f>+ROUND(AO$494*AN495,0)</f>
        <v>1688478830</v>
      </c>
      <c r="AP495" s="188" t="str">
        <f>+IF(AN495&lt;=24.95%,"OK","NO OK")</f>
        <v>OK</v>
      </c>
      <c r="AQ495" s="187">
        <f>SUM(AQ496:AQ498)</f>
        <v>0.24949999999999997</v>
      </c>
      <c r="AR495" s="186">
        <f>+ROUND(AR$494*AQ495,0)</f>
        <v>1698565135</v>
      </c>
      <c r="AS495" s="188" t="str">
        <f>+IF(AQ495&lt;=24.95%,"OK","NO OK")</f>
        <v>OK</v>
      </c>
      <c r="AT495" s="187">
        <f>SUM(AT496:AT498)</f>
        <v>0.24949999999999997</v>
      </c>
      <c r="AU495" s="186">
        <f>+ROUND(AU$494*AT495,0)</f>
        <v>1697912846</v>
      </c>
      <c r="AV495" s="188" t="str">
        <f>+IF(AT495&lt;=24.95%,"OK","NO OK")</f>
        <v>OK</v>
      </c>
      <c r="AW495" s="187">
        <f>SUM(AW496:AW498)</f>
        <v>0.2495</v>
      </c>
      <c r="AX495" s="186">
        <f>+ROUND(AX$494*AW495,0)</f>
        <v>1679265570</v>
      </c>
      <c r="AY495" s="188" t="str">
        <f>+IF(AW495&lt;=24.95%,"OK","NO OK")</f>
        <v>OK</v>
      </c>
      <c r="AZ495" s="187">
        <f>SUM(AZ496:AZ498)</f>
        <v>0.24949999999999997</v>
      </c>
      <c r="BA495" s="186">
        <f>SUM(BA496:BA498)</f>
        <v>1678575555</v>
      </c>
      <c r="BB495" s="188" t="str">
        <f>+IF(AZ495&lt;=24.95%,"OK","NO OK")</f>
        <v>OK</v>
      </c>
    </row>
    <row r="496" spans="1:54" s="148" customFormat="1" x14ac:dyDescent="0.2">
      <c r="A496" s="182"/>
      <c r="B496" s="164" t="s">
        <v>623</v>
      </c>
      <c r="C496" s="187">
        <v>0.17949999999999999</v>
      </c>
      <c r="D496" s="185"/>
      <c r="E496" s="185"/>
      <c r="F496" s="186">
        <f>+ROUND(F$494*$C496,0)</f>
        <v>1231006322</v>
      </c>
      <c r="G496" s="187">
        <v>0.17949999999999999</v>
      </c>
      <c r="H496" s="186">
        <f>+ROUND(H$494*G496,0)</f>
        <v>1221169967</v>
      </c>
      <c r="I496" s="187"/>
      <c r="J496" s="187">
        <v>0.17949999999999999</v>
      </c>
      <c r="K496" s="186">
        <f>+ROUND(K$494*J496,0)</f>
        <v>1212540927</v>
      </c>
      <c r="L496" s="187"/>
      <c r="M496" s="187">
        <v>0.17</v>
      </c>
      <c r="N496" s="186">
        <f>+ROUND(N$494*M496,0)</f>
        <v>1160820671</v>
      </c>
      <c r="O496" s="187"/>
      <c r="P496" s="187">
        <v>0.17949999999999999</v>
      </c>
      <c r="Q496" s="186">
        <f>+ROUND(Q$494*P496,0)</f>
        <v>1214708370</v>
      </c>
      <c r="R496" s="187"/>
      <c r="S496" s="187">
        <v>0.17949999999999999</v>
      </c>
      <c r="T496" s="186">
        <f>+ROUND(T$494*S496,0)</f>
        <v>1217108928</v>
      </c>
      <c r="U496" s="187"/>
      <c r="V496" s="187">
        <v>0.17949999999999999</v>
      </c>
      <c r="W496" s="186">
        <f>+ROUND(W$494*V496,0)</f>
        <v>1220644212</v>
      </c>
      <c r="X496" s="187"/>
      <c r="Y496" s="187">
        <v>0.17949999999999999</v>
      </c>
      <c r="Z496" s="186">
        <f>+ROUND(Z$494*Y496,0)</f>
        <v>1219736837</v>
      </c>
      <c r="AA496" s="187"/>
      <c r="AB496" s="189">
        <v>0.14949999999999999</v>
      </c>
      <c r="AC496" s="186">
        <f>+ROUND(AC$494*AB496,0)</f>
        <v>1014913035</v>
      </c>
      <c r="AD496" s="187"/>
      <c r="AE496" s="187">
        <v>0.17949999999999999</v>
      </c>
      <c r="AF496" s="186">
        <f>+ROUND(AF$494*AE496,0)</f>
        <v>1187939094</v>
      </c>
      <c r="AG496" s="187"/>
      <c r="AH496" s="187">
        <v>0.17949999999999999</v>
      </c>
      <c r="AI496" s="186">
        <f>+ROUND(AI$494*AH496,0)</f>
        <v>1218035469</v>
      </c>
      <c r="AJ496" s="187"/>
      <c r="AK496" s="187">
        <v>0.17949999999999999</v>
      </c>
      <c r="AL496" s="186">
        <f>+ROUND(AL$494*AK496,0)</f>
        <v>1219944525</v>
      </c>
      <c r="AM496" s="187"/>
      <c r="AN496" s="187">
        <v>0.17949999999999999</v>
      </c>
      <c r="AO496" s="186">
        <f>+ROUND(AO$494*AN496,0)</f>
        <v>1214757315</v>
      </c>
      <c r="AP496" s="187"/>
      <c r="AQ496" s="187">
        <v>0.17949999999999999</v>
      </c>
      <c r="AR496" s="186">
        <f>+ROUND(AR$494*AQ496,0)</f>
        <v>1222013794</v>
      </c>
      <c r="AS496" s="187"/>
      <c r="AT496" s="187">
        <v>0.17949999999999999</v>
      </c>
      <c r="AU496" s="186">
        <f>+ROUND(AU$494*AT496,0)</f>
        <v>1221544512</v>
      </c>
      <c r="AV496" s="187"/>
      <c r="AW496" s="189">
        <v>0.19950000000000001</v>
      </c>
      <c r="AX496" s="186">
        <f>+ROUND(AX$494*AW496,0)</f>
        <v>1342739404</v>
      </c>
      <c r="AY496" s="187"/>
      <c r="AZ496" s="187">
        <v>0.17949999999999999</v>
      </c>
      <c r="BA496" s="186">
        <f>+ROUND(BA$494*AZ496,0)</f>
        <v>1207632513</v>
      </c>
      <c r="BB496" s="187"/>
    </row>
    <row r="497" spans="1:54" s="148" customFormat="1" x14ac:dyDescent="0.2">
      <c r="A497" s="182"/>
      <c r="B497" s="164" t="s">
        <v>624</v>
      </c>
      <c r="C497" s="187">
        <v>0.05</v>
      </c>
      <c r="D497" s="185"/>
      <c r="E497" s="185"/>
      <c r="F497" s="186">
        <f>+ROUND(F$494*$C497,0)</f>
        <v>342898697</v>
      </c>
      <c r="G497" s="187">
        <v>0.05</v>
      </c>
      <c r="H497" s="186">
        <f>+ROUND(H$494*G497,0)</f>
        <v>340158765</v>
      </c>
      <c r="I497" s="187"/>
      <c r="J497" s="187">
        <v>0.05</v>
      </c>
      <c r="K497" s="186">
        <f>+ROUND(K$494*J497,0)</f>
        <v>337755133</v>
      </c>
      <c r="L497" s="187"/>
      <c r="M497" s="187">
        <v>0.05</v>
      </c>
      <c r="N497" s="186">
        <f>+ROUND(N$494*M497,0)</f>
        <v>341417845</v>
      </c>
      <c r="O497" s="187"/>
      <c r="P497" s="187">
        <v>0.05</v>
      </c>
      <c r="Q497" s="186">
        <f>+ROUND(Q$494*P497,0)</f>
        <v>338358878</v>
      </c>
      <c r="R497" s="187"/>
      <c r="S497" s="187">
        <v>0.05</v>
      </c>
      <c r="T497" s="186">
        <f>+ROUND(T$494*S497,0)</f>
        <v>339027556</v>
      </c>
      <c r="U497" s="187"/>
      <c r="V497" s="187">
        <v>0.05</v>
      </c>
      <c r="W497" s="186">
        <f>+ROUND(W$494*V497,0)</f>
        <v>340012315</v>
      </c>
      <c r="X497" s="187"/>
      <c r="Y497" s="187">
        <v>0.05</v>
      </c>
      <c r="Z497" s="186">
        <f>+ROUND(Z$494*Y497,0)</f>
        <v>339759565</v>
      </c>
      <c r="AA497" s="187"/>
      <c r="AB497" s="187">
        <v>0.05</v>
      </c>
      <c r="AC497" s="186">
        <f>+ROUND(AC$494*AB497,0)</f>
        <v>339435798</v>
      </c>
      <c r="AD497" s="187"/>
      <c r="AE497" s="187">
        <v>0.05</v>
      </c>
      <c r="AF497" s="186">
        <f>+ROUND(AF$494*AE497,0)</f>
        <v>330902255</v>
      </c>
      <c r="AG497" s="187"/>
      <c r="AH497" s="187">
        <v>0.05</v>
      </c>
      <c r="AI497" s="186">
        <f>+ROUND(AI$494*AH497,0)</f>
        <v>339285646</v>
      </c>
      <c r="AJ497" s="187"/>
      <c r="AK497" s="187">
        <v>0.05</v>
      </c>
      <c r="AL497" s="186">
        <f>+ROUND(AL$494*AK497,0)</f>
        <v>339817416</v>
      </c>
      <c r="AM497" s="187"/>
      <c r="AN497" s="187">
        <v>0.05</v>
      </c>
      <c r="AO497" s="186">
        <f>+ROUND(AO$494*AN497,0)</f>
        <v>338372511</v>
      </c>
      <c r="AP497" s="187"/>
      <c r="AQ497" s="187">
        <v>0.05</v>
      </c>
      <c r="AR497" s="186">
        <f>+ROUND(AR$494*AQ497,0)</f>
        <v>340393815</v>
      </c>
      <c r="AS497" s="187"/>
      <c r="AT497" s="187">
        <v>0.05</v>
      </c>
      <c r="AU497" s="186">
        <f>+ROUND(AU$494*AT497,0)</f>
        <v>340263095</v>
      </c>
      <c r="AV497" s="187"/>
      <c r="AW497" s="189">
        <v>0.03</v>
      </c>
      <c r="AX497" s="186">
        <f>+ROUND(AX$494*AW497,0)</f>
        <v>201915700</v>
      </c>
      <c r="AY497" s="187"/>
      <c r="AZ497" s="187">
        <v>0.05</v>
      </c>
      <c r="BA497" s="186">
        <f>+ROUND(BA$494*AZ497,0)</f>
        <v>336387887</v>
      </c>
      <c r="BB497" s="187"/>
    </row>
    <row r="498" spans="1:54" s="148" customFormat="1" x14ac:dyDescent="0.2">
      <c r="A498" s="182"/>
      <c r="B498" s="164" t="s">
        <v>625</v>
      </c>
      <c r="C498" s="187">
        <v>0.02</v>
      </c>
      <c r="D498" s="184" t="s">
        <v>626</v>
      </c>
      <c r="E498" s="185"/>
      <c r="F498" s="186">
        <f>+ROUND(F$494*$C498,0)</f>
        <v>137159479</v>
      </c>
      <c r="G498" s="187">
        <v>0.02</v>
      </c>
      <c r="H498" s="186">
        <f>+ROUND(H$494*G498,0)</f>
        <v>136063506</v>
      </c>
      <c r="I498" s="188" t="str">
        <f>+IF(G498&lt;2%,"NO OK","OK")</f>
        <v>OK</v>
      </c>
      <c r="J498" s="187">
        <v>0.02</v>
      </c>
      <c r="K498" s="186">
        <f>+ROUND(K$494*J498,0)</f>
        <v>135102053</v>
      </c>
      <c r="L498" s="188" t="str">
        <f>+IF(J498&lt;2%,"NO OK","OK")</f>
        <v>OK</v>
      </c>
      <c r="M498" s="187">
        <v>0.02</v>
      </c>
      <c r="N498" s="186">
        <f>+ROUND(N$494*M498,0)</f>
        <v>136567138</v>
      </c>
      <c r="O498" s="188" t="str">
        <f>+IF(M498&lt;2%,"NO OK","OK")</f>
        <v>OK</v>
      </c>
      <c r="P498" s="187">
        <v>0.02</v>
      </c>
      <c r="Q498" s="186">
        <f>+ROUND(Q$494*P498,0)</f>
        <v>135343551</v>
      </c>
      <c r="R498" s="188" t="str">
        <f>+IF(P498&lt;2%,"NO OK","OK")</f>
        <v>OK</v>
      </c>
      <c r="S498" s="187">
        <v>0.02</v>
      </c>
      <c r="T498" s="186">
        <f>+ROUND(T$494*S498,0)</f>
        <v>135611023</v>
      </c>
      <c r="U498" s="188" t="str">
        <f>+IF(S498&lt;2%,"NO OK","OK")</f>
        <v>OK</v>
      </c>
      <c r="V498" s="187">
        <v>0.02</v>
      </c>
      <c r="W498" s="186">
        <f>+ROUND(W$494*V498,0)</f>
        <v>136004926</v>
      </c>
      <c r="X498" s="188" t="str">
        <f>+IF(V498&lt;2%,"NO OK","OK")</f>
        <v>OK</v>
      </c>
      <c r="Y498" s="187">
        <v>0.02</v>
      </c>
      <c r="Z498" s="186">
        <f>+ROUND(Z$494*Y498,0)</f>
        <v>135903826</v>
      </c>
      <c r="AA498" s="188" t="str">
        <f>+IF(Y498&lt;2%,"NO OK","OK")</f>
        <v>OK</v>
      </c>
      <c r="AB498" s="189">
        <v>0.05</v>
      </c>
      <c r="AC498" s="186">
        <f>+ROUND(AC$494*AB498,0)</f>
        <v>339435798</v>
      </c>
      <c r="AD498" s="188" t="str">
        <f>+IF(AB498&lt;2%,"NO OK","OK")</f>
        <v>OK</v>
      </c>
      <c r="AE498" s="187">
        <v>0.02</v>
      </c>
      <c r="AF498" s="186">
        <f>+ROUND(AF$494*AE498,0)</f>
        <v>132360902</v>
      </c>
      <c r="AG498" s="188" t="str">
        <f>+IF(AE498&lt;2%,"NO OK","OK")</f>
        <v>OK</v>
      </c>
      <c r="AH498" s="187">
        <v>0.02</v>
      </c>
      <c r="AI498" s="186">
        <f>+ROUND(AI$494*AH498,0)</f>
        <v>135714258</v>
      </c>
      <c r="AJ498" s="188" t="str">
        <f>+IF(AH498&lt;2%,"NO OK","OK")</f>
        <v>OK</v>
      </c>
      <c r="AK498" s="187">
        <v>0.02</v>
      </c>
      <c r="AL498" s="186">
        <f>+ROUND(AL$494*AK498,0)</f>
        <v>135926967</v>
      </c>
      <c r="AM498" s="188" t="str">
        <f>+IF(AK498&lt;2%,"NO OK","OK")</f>
        <v>OK</v>
      </c>
      <c r="AN498" s="187">
        <v>0.02</v>
      </c>
      <c r="AO498" s="186">
        <f>+ROUND(AO$494*AN498,0)</f>
        <v>135349004</v>
      </c>
      <c r="AP498" s="188" t="str">
        <f>+IF(AN498&lt;2%,"NO OK","OK")</f>
        <v>OK</v>
      </c>
      <c r="AQ498" s="187">
        <v>0.02</v>
      </c>
      <c r="AR498" s="186">
        <f>+ROUND(AR$494*AQ498,0)</f>
        <v>136157526</v>
      </c>
      <c r="AS498" s="188" t="str">
        <f>+IF(AQ498&lt;2%,"NO OK","OK")</f>
        <v>OK</v>
      </c>
      <c r="AT498" s="187">
        <v>0.02</v>
      </c>
      <c r="AU498" s="186">
        <f>+ROUND(AU$494*AT498,0)</f>
        <v>136105238</v>
      </c>
      <c r="AV498" s="188" t="str">
        <f>+IF(AT498&lt;2%,"NO OK","OK")</f>
        <v>OK</v>
      </c>
      <c r="AW498" s="187">
        <v>0.02</v>
      </c>
      <c r="AX498" s="186">
        <f>+ROUND(AX$494*AW498,0)</f>
        <v>134610467</v>
      </c>
      <c r="AY498" s="188" t="str">
        <f>+IF(AW498&lt;2%,"NO OK","OK")</f>
        <v>OK</v>
      </c>
      <c r="AZ498" s="187">
        <v>0.02</v>
      </c>
      <c r="BA498" s="186">
        <f>+ROUND(BA$494*AZ498,0)</f>
        <v>134555155</v>
      </c>
      <c r="BB498" s="188" t="str">
        <f>+IF(AZ498&lt;2%,"NO OK","OK")</f>
        <v>OK</v>
      </c>
    </row>
    <row r="499" spans="1:54" s="148" customFormat="1" x14ac:dyDescent="0.2">
      <c r="A499" s="182"/>
      <c r="B499" s="183" t="s">
        <v>627</v>
      </c>
      <c r="C499" s="187">
        <v>0.19</v>
      </c>
      <c r="D499" s="185"/>
      <c r="E499" s="185"/>
      <c r="F499" s="186">
        <f>+ROUND(F497*C499,0)</f>
        <v>65150752</v>
      </c>
      <c r="G499" s="187">
        <v>0.19</v>
      </c>
      <c r="H499" s="186">
        <f>+ROUND(H497*G499,0)</f>
        <v>64630165</v>
      </c>
      <c r="I499" s="187"/>
      <c r="J499" s="187">
        <v>0.19</v>
      </c>
      <c r="K499" s="186">
        <f>+ROUND(K497*J499,0)</f>
        <v>64173475</v>
      </c>
      <c r="L499" s="187"/>
      <c r="M499" s="187">
        <v>0.19</v>
      </c>
      <c r="N499" s="186">
        <f>+ROUND(N497*M499,0)</f>
        <v>64869391</v>
      </c>
      <c r="O499" s="187"/>
      <c r="P499" s="187">
        <v>0.19</v>
      </c>
      <c r="Q499" s="186">
        <f>+ROUND(Q497*P499,0)</f>
        <v>64288187</v>
      </c>
      <c r="R499" s="187"/>
      <c r="S499" s="187">
        <v>0.19</v>
      </c>
      <c r="T499" s="186">
        <f>+ROUND(T497*S499,0)</f>
        <v>64415236</v>
      </c>
      <c r="U499" s="187"/>
      <c r="V499" s="187">
        <v>0.19</v>
      </c>
      <c r="W499" s="186">
        <f>+ROUND(W497*V499,0)</f>
        <v>64602340</v>
      </c>
      <c r="X499" s="187"/>
      <c r="Y499" s="187">
        <v>0.19</v>
      </c>
      <c r="Z499" s="186">
        <f>+ROUND(Z497*Y499,0)</f>
        <v>64554317</v>
      </c>
      <c r="AA499" s="187"/>
      <c r="AB499" s="187">
        <v>0.19</v>
      </c>
      <c r="AC499" s="186">
        <f>+ROUND(AC497*AB499,0)</f>
        <v>64492802</v>
      </c>
      <c r="AD499" s="187"/>
      <c r="AE499" s="187">
        <v>0.19</v>
      </c>
      <c r="AF499" s="186">
        <f>+ROUND(AF497*AE499,0)</f>
        <v>62871428</v>
      </c>
      <c r="AG499" s="187"/>
      <c r="AH499" s="187">
        <v>0.19</v>
      </c>
      <c r="AI499" s="186">
        <f>+ROUND(AI497*AH499,0)</f>
        <v>64464273</v>
      </c>
      <c r="AJ499" s="187"/>
      <c r="AK499" s="187">
        <v>0.19</v>
      </c>
      <c r="AL499" s="186">
        <f>+ROUND(AL497*AK499,0)</f>
        <v>64565309</v>
      </c>
      <c r="AM499" s="187"/>
      <c r="AN499" s="187">
        <v>0.19</v>
      </c>
      <c r="AO499" s="186">
        <f>+ROUND(AO497*AN499,0)</f>
        <v>64290777</v>
      </c>
      <c r="AP499" s="187"/>
      <c r="AQ499" s="187">
        <v>0.19</v>
      </c>
      <c r="AR499" s="186">
        <f>+ROUND(AR497*AQ499,0)</f>
        <v>64674825</v>
      </c>
      <c r="AS499" s="187"/>
      <c r="AT499" s="187">
        <v>0.19</v>
      </c>
      <c r="AU499" s="186">
        <f>+ROUND(AU497*AT499,0)</f>
        <v>64649988</v>
      </c>
      <c r="AV499" s="187"/>
      <c r="AW499" s="187">
        <v>0.19</v>
      </c>
      <c r="AX499" s="186">
        <f>+ROUND(AX497*AW499,0)</f>
        <v>38363983</v>
      </c>
      <c r="AY499" s="187"/>
      <c r="AZ499" s="187">
        <v>0.19</v>
      </c>
      <c r="BA499" s="186">
        <f>+ROUND(BA497*AZ499,0)</f>
        <v>63913699</v>
      </c>
      <c r="BB499" s="187"/>
    </row>
    <row r="500" spans="1:54" s="148" customFormat="1" x14ac:dyDescent="0.2">
      <c r="A500" s="182"/>
      <c r="B500" s="183"/>
      <c r="C500" s="187"/>
      <c r="D500" s="185"/>
      <c r="E500" s="185"/>
      <c r="F500" s="186"/>
      <c r="G500" s="185"/>
      <c r="H500" s="186"/>
      <c r="I500" s="185"/>
      <c r="J500" s="185"/>
      <c r="K500" s="186"/>
      <c r="L500" s="185"/>
      <c r="M500" s="185"/>
      <c r="N500" s="186"/>
      <c r="O500" s="185"/>
      <c r="P500" s="185"/>
      <c r="Q500" s="186"/>
      <c r="R500" s="185"/>
      <c r="S500" s="185"/>
      <c r="T500" s="186"/>
      <c r="U500" s="185"/>
      <c r="V500" s="185"/>
      <c r="W500" s="186"/>
      <c r="X500" s="185"/>
      <c r="Y500" s="185"/>
      <c r="Z500" s="186"/>
      <c r="AA500" s="185"/>
      <c r="AB500" s="185"/>
      <c r="AC500" s="186"/>
      <c r="AD500" s="185"/>
      <c r="AE500" s="185"/>
      <c r="AF500" s="186"/>
      <c r="AG500" s="185"/>
      <c r="AH500" s="185"/>
      <c r="AI500" s="186"/>
      <c r="AJ500" s="185"/>
      <c r="AK500" s="185"/>
      <c r="AL500" s="186"/>
      <c r="AM500" s="185"/>
      <c r="AN500" s="185"/>
      <c r="AO500" s="186"/>
      <c r="AP500" s="185"/>
      <c r="AQ500" s="185"/>
      <c r="AR500" s="186"/>
      <c r="AS500" s="185"/>
      <c r="AT500" s="185"/>
      <c r="AU500" s="186"/>
      <c r="AV500" s="185"/>
      <c r="AW500" s="185"/>
      <c r="AX500" s="186"/>
      <c r="AY500" s="185"/>
      <c r="AZ500" s="185"/>
      <c r="BA500" s="186"/>
      <c r="BB500" s="185"/>
    </row>
    <row r="501" spans="1:54" s="148" customFormat="1" x14ac:dyDescent="0.2">
      <c r="A501" s="182"/>
      <c r="B501" s="183" t="s">
        <v>628</v>
      </c>
      <c r="C501" s="184"/>
      <c r="D501" s="185"/>
      <c r="E501" s="185"/>
      <c r="F501" s="186">
        <f>+F494+F495+F499</f>
        <v>8634189187</v>
      </c>
      <c r="G501" s="185"/>
      <c r="H501" s="186"/>
      <c r="I501" s="185"/>
      <c r="J501" s="185"/>
      <c r="K501" s="186"/>
      <c r="L501" s="185"/>
      <c r="M501" s="185"/>
      <c r="N501" s="186"/>
      <c r="O501" s="185"/>
      <c r="P501" s="185"/>
      <c r="Q501" s="186"/>
      <c r="R501" s="185"/>
      <c r="S501" s="185"/>
      <c r="T501" s="186"/>
      <c r="U501" s="185"/>
      <c r="V501" s="185"/>
      <c r="W501" s="186"/>
      <c r="X501" s="185"/>
      <c r="Y501" s="185"/>
      <c r="Z501" s="186"/>
      <c r="AA501" s="185"/>
      <c r="AB501" s="185"/>
      <c r="AC501" s="186"/>
      <c r="AD501" s="185"/>
      <c r="AE501" s="185"/>
      <c r="AF501" s="186"/>
      <c r="AG501" s="185"/>
      <c r="AH501" s="185"/>
      <c r="AI501" s="186"/>
      <c r="AJ501" s="185"/>
      <c r="AK501" s="185"/>
      <c r="AL501" s="186"/>
      <c r="AM501" s="185"/>
      <c r="AN501" s="185"/>
      <c r="AO501" s="186"/>
      <c r="AP501" s="185"/>
      <c r="AQ501" s="185"/>
      <c r="AR501" s="186"/>
      <c r="AS501" s="185"/>
      <c r="AT501" s="185"/>
      <c r="AU501" s="186"/>
      <c r="AV501" s="185"/>
      <c r="AW501" s="185"/>
      <c r="AX501" s="186"/>
      <c r="AY501" s="185"/>
      <c r="AZ501" s="185"/>
      <c r="BA501" s="186"/>
      <c r="BB501" s="185"/>
    </row>
    <row r="502" spans="1:54" s="148" customFormat="1" x14ac:dyDescent="0.2">
      <c r="A502" s="182"/>
      <c r="B502" s="183"/>
      <c r="C502" s="184"/>
      <c r="D502" s="185"/>
      <c r="E502" s="185"/>
      <c r="F502" s="186"/>
      <c r="G502" s="185"/>
      <c r="H502" s="186"/>
      <c r="I502" s="185"/>
      <c r="J502" s="185"/>
      <c r="K502" s="186"/>
      <c r="L502" s="185"/>
      <c r="M502" s="185"/>
      <c r="N502" s="186"/>
      <c r="O502" s="185"/>
      <c r="P502" s="185"/>
      <c r="Q502" s="186"/>
      <c r="R502" s="185"/>
      <c r="S502" s="185"/>
      <c r="T502" s="186"/>
      <c r="U502" s="185"/>
      <c r="V502" s="185"/>
      <c r="W502" s="186"/>
      <c r="X502" s="185"/>
      <c r="Y502" s="185"/>
      <c r="Z502" s="186"/>
      <c r="AA502" s="185"/>
      <c r="AB502" s="185"/>
      <c r="AC502" s="186"/>
      <c r="AD502" s="185"/>
      <c r="AE502" s="185"/>
      <c r="AF502" s="186"/>
      <c r="AG502" s="185"/>
      <c r="AH502" s="185"/>
      <c r="AI502" s="186"/>
      <c r="AJ502" s="185"/>
      <c r="AK502" s="185"/>
      <c r="AL502" s="186"/>
      <c r="AM502" s="185"/>
      <c r="AN502" s="185"/>
      <c r="AO502" s="186"/>
      <c r="AP502" s="185"/>
      <c r="AQ502" s="185"/>
      <c r="AR502" s="186"/>
      <c r="AS502" s="185"/>
      <c r="AT502" s="185"/>
      <c r="AU502" s="186"/>
      <c r="AV502" s="185"/>
      <c r="AW502" s="185"/>
      <c r="AX502" s="186"/>
      <c r="AY502" s="185"/>
      <c r="AZ502" s="185"/>
      <c r="BA502" s="186"/>
      <c r="BB502" s="185"/>
    </row>
    <row r="503" spans="1:54" s="148" customFormat="1" x14ac:dyDescent="0.2">
      <c r="A503" s="182"/>
      <c r="B503" s="183" t="s">
        <v>629</v>
      </c>
      <c r="C503" s="184"/>
      <c r="D503" s="185"/>
      <c r="E503" s="185"/>
      <c r="F503" s="186"/>
      <c r="G503" s="185"/>
      <c r="H503" s="190">
        <f>+H494+H495+H499</f>
        <v>8565197705</v>
      </c>
      <c r="I503" s="160" t="str">
        <f>+IF(H503&lt;=$F501,"OK","NO OK")</f>
        <v>OK</v>
      </c>
      <c r="J503" s="185"/>
      <c r="K503" s="190">
        <f>+K494+K495+K499</f>
        <v>8504674249</v>
      </c>
      <c r="L503" s="160" t="str">
        <f>+IF(K503&lt;=$F501,"OK","NO OK")</f>
        <v>OK</v>
      </c>
      <c r="M503" s="185"/>
      <c r="N503" s="190">
        <f>+N494+N495+N499</f>
        <v>8532031936</v>
      </c>
      <c r="O503" s="160" t="str">
        <f>+IF(N503&lt;=$F501,"OK","NO OK")</f>
        <v>OK</v>
      </c>
      <c r="P503" s="185"/>
      <c r="Q503" s="190">
        <f>+Q494+Q495+Q499</f>
        <v>8519876536</v>
      </c>
      <c r="R503" s="160" t="str">
        <f>+IF(Q503&lt;=$F501,"OK","NO OK")</f>
        <v>OK</v>
      </c>
      <c r="S503" s="185"/>
      <c r="T503" s="190">
        <f>+T494+T495+T499</f>
        <v>8536713872</v>
      </c>
      <c r="U503" s="160" t="str">
        <f>+IF(T503&lt;=$F501,"OK","NO OK")</f>
        <v>OK</v>
      </c>
      <c r="V503" s="185"/>
      <c r="W503" s="190">
        <f>+W494+W495+W499</f>
        <v>8561510099</v>
      </c>
      <c r="X503" s="160" t="str">
        <f>+IF(W503&lt;=$F501,"OK","NO OK")</f>
        <v>OK</v>
      </c>
      <c r="Y503" s="185"/>
      <c r="Z503" s="190">
        <f>+Z494+Z495+Z499</f>
        <v>8555145836</v>
      </c>
      <c r="AA503" s="160" t="str">
        <f>+IF(Z503&lt;=$F501,"OK","NO OK")</f>
        <v>OK</v>
      </c>
      <c r="AB503" s="185"/>
      <c r="AC503" s="190">
        <f>+AC494+AC495+AC499</f>
        <v>8546993385</v>
      </c>
      <c r="AD503" s="160" t="str">
        <f>+IF(AC503&lt;=$F501,"OK","NO OK")</f>
        <v>OK</v>
      </c>
      <c r="AE503" s="185"/>
      <c r="AF503" s="190">
        <f>+AF494+AF495+AF499</f>
        <v>8332118769</v>
      </c>
      <c r="AG503" s="160" t="str">
        <f>+IF(AF503&lt;=$F501,"OK","NO OK")</f>
        <v>OK</v>
      </c>
      <c r="AH503" s="185"/>
      <c r="AI503" s="190">
        <f>+AI494+AI495+AI499</f>
        <v>8543212566</v>
      </c>
      <c r="AJ503" s="160" t="str">
        <f>+IF(AI503&lt;=$F501,"OK","NO OK")</f>
        <v>OK</v>
      </c>
      <c r="AK503" s="185"/>
      <c r="AL503" s="190">
        <f>+AL494+AL495+AL499</f>
        <v>8556602545</v>
      </c>
      <c r="AM503" s="160" t="str">
        <f>+IF(AL503&lt;=$F501,"OK","NO OK")</f>
        <v>OK</v>
      </c>
      <c r="AN503" s="185"/>
      <c r="AO503" s="190">
        <f>+AO494+AO495+AO499</f>
        <v>8520219829</v>
      </c>
      <c r="AP503" s="160" t="str">
        <f>+IF(AO503&lt;=$F501,"OK","NO OK")</f>
        <v>OK</v>
      </c>
      <c r="AQ503" s="185"/>
      <c r="AR503" s="190">
        <f>+AR494+AR495+AR499</f>
        <v>8571116252</v>
      </c>
      <c r="AS503" s="160" t="str">
        <f>+IF(AR503&lt;=$F501,"OK","NO OK")</f>
        <v>OK</v>
      </c>
      <c r="AT503" s="185"/>
      <c r="AU503" s="190">
        <f>+AU494+AU495+AU499</f>
        <v>8567824742</v>
      </c>
      <c r="AV503" s="160" t="str">
        <f>+IF(AU503&lt;=$F501,"OK","NO OK")</f>
        <v>OK</v>
      </c>
      <c r="AW503" s="185"/>
      <c r="AX503" s="190">
        <f>+AX494+AX495+AX499</f>
        <v>8448152879</v>
      </c>
      <c r="AY503" s="160" t="str">
        <f>+IF(AX503&lt;=$F501,"OK","NO OK")</f>
        <v>OK</v>
      </c>
      <c r="AZ503" s="185"/>
      <c r="BA503" s="190">
        <f>+BA494+BA495+BA499</f>
        <v>8470246986</v>
      </c>
      <c r="BB503" s="160" t="str">
        <f>+IF(BA503&lt;=$F501,"OK","NO OK")</f>
        <v>OK</v>
      </c>
    </row>
    <row r="504" spans="1:54" s="148" customFormat="1" x14ac:dyDescent="0.2">
      <c r="A504" s="182"/>
      <c r="B504" s="183" t="s">
        <v>630</v>
      </c>
      <c r="C504" s="184"/>
      <c r="D504" s="185"/>
      <c r="E504" s="185"/>
      <c r="F504" s="186"/>
      <c r="G504" s="185"/>
      <c r="H504" s="186">
        <v>8565197705</v>
      </c>
      <c r="I504" s="185"/>
      <c r="J504" s="185"/>
      <c r="K504" s="186">
        <v>8504674249</v>
      </c>
      <c r="L504" s="185"/>
      <c r="M504" s="185"/>
      <c r="N504" s="186">
        <v>8532031936</v>
      </c>
      <c r="O504" s="185"/>
      <c r="P504" s="185"/>
      <c r="Q504" s="186">
        <v>8519786091</v>
      </c>
      <c r="R504" s="185"/>
      <c r="S504" s="185"/>
      <c r="T504" s="191">
        <v>8536713567.5900002</v>
      </c>
      <c r="U504" s="185"/>
      <c r="V504" s="185"/>
      <c r="W504" s="186">
        <v>8561510099</v>
      </c>
      <c r="X504" s="185"/>
      <c r="Y504" s="185"/>
      <c r="Z504" s="186">
        <v>8555145837</v>
      </c>
      <c r="AA504" s="185"/>
      <c r="AB504" s="185"/>
      <c r="AC504" s="186">
        <v>8546993385</v>
      </c>
      <c r="AD504" s="185"/>
      <c r="AE504" s="185"/>
      <c r="AF504" s="186">
        <v>8332118769</v>
      </c>
      <c r="AG504" s="185"/>
      <c r="AH504" s="185"/>
      <c r="AI504" s="186">
        <v>8543212566</v>
      </c>
      <c r="AJ504" s="185"/>
      <c r="AK504" s="185"/>
      <c r="AL504" s="186">
        <v>8556481484</v>
      </c>
      <c r="AM504" s="185"/>
      <c r="AN504" s="185"/>
      <c r="AO504" s="186">
        <v>8520219829</v>
      </c>
      <c r="AP504" s="185"/>
      <c r="AQ504" s="185"/>
      <c r="AR504" s="186">
        <v>8571116252</v>
      </c>
      <c r="AS504" s="185"/>
      <c r="AT504" s="185"/>
      <c r="AU504" s="186">
        <v>8567824743</v>
      </c>
      <c r="AV504" s="185"/>
      <c r="AW504" s="185"/>
      <c r="AX504" s="186">
        <v>8448152879</v>
      </c>
      <c r="AY504" s="185"/>
      <c r="AZ504" s="185"/>
      <c r="BA504" s="186">
        <v>8470246986</v>
      </c>
      <c r="BB504" s="185"/>
    </row>
    <row r="505" spans="1:54" s="148" customFormat="1" x14ac:dyDescent="0.2">
      <c r="A505" s="182"/>
      <c r="B505" s="183" t="s">
        <v>631</v>
      </c>
      <c r="C505" s="184"/>
      <c r="D505" s="185"/>
      <c r="E505" s="185"/>
      <c r="F505" s="186"/>
      <c r="G505" s="185"/>
      <c r="H505" s="186">
        <f>+ABS(H503-H504)</f>
        <v>0</v>
      </c>
      <c r="I505" s="185"/>
      <c r="J505" s="185"/>
      <c r="K505" s="186">
        <f>+ABS(K503-K504)</f>
        <v>0</v>
      </c>
      <c r="L505" s="185"/>
      <c r="M505" s="185"/>
      <c r="N505" s="186">
        <f>+ABS(N503-N504)</f>
        <v>0</v>
      </c>
      <c r="O505" s="185"/>
      <c r="P505" s="185"/>
      <c r="Q505" s="186">
        <f>+ABS(Q503-Q504)</f>
        <v>90445</v>
      </c>
      <c r="R505" s="185"/>
      <c r="S505" s="185"/>
      <c r="T505" s="191">
        <f>+ABS(T503-T504)</f>
        <v>304.40999984741211</v>
      </c>
      <c r="U505" s="185"/>
      <c r="V505" s="185"/>
      <c r="W505" s="186">
        <f>+ABS(W503-W504)</f>
        <v>0</v>
      </c>
      <c r="X505" s="185"/>
      <c r="Y505" s="185"/>
      <c r="Z505" s="186">
        <f>+ABS(Z503-Z504)</f>
        <v>1</v>
      </c>
      <c r="AA505" s="185"/>
      <c r="AB505" s="185"/>
      <c r="AC505" s="186">
        <f>+ABS(AC503-AC504)</f>
        <v>0</v>
      </c>
      <c r="AD505" s="185"/>
      <c r="AE505" s="185"/>
      <c r="AF505" s="186">
        <f>+ABS(AF503-AF504)</f>
        <v>0</v>
      </c>
      <c r="AG505" s="185"/>
      <c r="AH505" s="185"/>
      <c r="AI505" s="186">
        <f>+ABS(AI503-AI504)</f>
        <v>0</v>
      </c>
      <c r="AJ505" s="185"/>
      <c r="AK505" s="185"/>
      <c r="AL505" s="186">
        <f>+ABS(AL503-AL504)</f>
        <v>121061</v>
      </c>
      <c r="AM505" s="185"/>
      <c r="AN505" s="185"/>
      <c r="AO505" s="186">
        <f>+ABS(AO503-AO504)</f>
        <v>0</v>
      </c>
      <c r="AP505" s="185"/>
      <c r="AQ505" s="185"/>
      <c r="AR505" s="186">
        <f>+ABS(AR503-AR504)</f>
        <v>0</v>
      </c>
      <c r="AS505" s="185"/>
      <c r="AT505" s="185"/>
      <c r="AU505" s="186">
        <f>+ABS(AU503-AU504)</f>
        <v>1</v>
      </c>
      <c r="AV505" s="185"/>
      <c r="AW505" s="185"/>
      <c r="AX505" s="186">
        <f>+ABS(AX503-AX504)</f>
        <v>0</v>
      </c>
      <c r="AY505" s="185"/>
      <c r="AZ505" s="185"/>
      <c r="BA505" s="186">
        <f>+ABS(BA503-BA504)</f>
        <v>0</v>
      </c>
      <c r="BB505" s="185"/>
    </row>
    <row r="506" spans="1:54" s="148" customFormat="1" x14ac:dyDescent="0.2">
      <c r="A506" s="182"/>
      <c r="B506" s="183" t="s">
        <v>632</v>
      </c>
      <c r="C506" s="184"/>
      <c r="D506" s="185"/>
      <c r="E506" s="185"/>
      <c r="F506" s="186"/>
      <c r="G506" s="185"/>
      <c r="H506" s="192">
        <f>+H505/H504</f>
        <v>0</v>
      </c>
      <c r="I506" s="157" t="str">
        <f>+IF(H506&gt;0.05%,"NO OK","OK")</f>
        <v>OK</v>
      </c>
      <c r="J506" s="185"/>
      <c r="K506" s="192">
        <f>+K505/K504</f>
        <v>0</v>
      </c>
      <c r="L506" s="157" t="str">
        <f>+IF(K506&gt;0.05%,"NO OK","OK")</f>
        <v>OK</v>
      </c>
      <c r="M506" s="185"/>
      <c r="N506" s="192">
        <f>+N505/N504</f>
        <v>0</v>
      </c>
      <c r="O506" s="157" t="str">
        <f>+IF(N506&gt;0.05%,"NO OK","OK")</f>
        <v>OK</v>
      </c>
      <c r="P506" s="185"/>
      <c r="Q506" s="192">
        <f>+Q505/Q504</f>
        <v>1.0615876858169349E-5</v>
      </c>
      <c r="R506" s="157" t="str">
        <f>+IF(Q506&gt;0.05%,"NO OK","OK")</f>
        <v>OK</v>
      </c>
      <c r="S506" s="185"/>
      <c r="T506" s="192">
        <f>+T505/T504</f>
        <v>3.5658921602233179E-8</v>
      </c>
      <c r="U506" s="157" t="str">
        <f>+IF(T506&gt;0.05%,"NO OK","OK")</f>
        <v>OK</v>
      </c>
      <c r="V506" s="185"/>
      <c r="W506" s="192">
        <f>+W505/W504</f>
        <v>0</v>
      </c>
      <c r="X506" s="157" t="str">
        <f>+IF(W506&gt;0.05%,"NO OK","OK")</f>
        <v>OK</v>
      </c>
      <c r="Y506" s="185"/>
      <c r="Z506" s="192">
        <f>+Z505/Z504</f>
        <v>1.1688871458802229E-10</v>
      </c>
      <c r="AA506" s="157" t="str">
        <f>+IF(Z506&gt;0.05%,"NO OK","OK")</f>
        <v>OK</v>
      </c>
      <c r="AB506" s="185"/>
      <c r="AC506" s="192">
        <f>+AC505/AC504</f>
        <v>0</v>
      </c>
      <c r="AD506" s="157" t="str">
        <f>+IF(AC506&gt;0.05%,"NO OK","OK")</f>
        <v>OK</v>
      </c>
      <c r="AE506" s="185"/>
      <c r="AF506" s="192">
        <f>+AF505/AF504</f>
        <v>0</v>
      </c>
      <c r="AG506" s="157" t="str">
        <f>+IF(AF506&gt;0.05%,"NO OK","OK")</f>
        <v>OK</v>
      </c>
      <c r="AH506" s="185"/>
      <c r="AI506" s="192">
        <f>+AI505/AI504</f>
        <v>0</v>
      </c>
      <c r="AJ506" s="157" t="str">
        <f>+IF(AI506&gt;0.05%,"NO OK","OK")</f>
        <v>OK</v>
      </c>
      <c r="AK506" s="185"/>
      <c r="AL506" s="192">
        <f>+AL505/AL504</f>
        <v>1.4148455790662937E-5</v>
      </c>
      <c r="AM506" s="157" t="str">
        <f>+IF(AL506&gt;0.05%,"NO OK","OK")</f>
        <v>OK</v>
      </c>
      <c r="AN506" s="185"/>
      <c r="AO506" s="192">
        <f>+AO505/AO504</f>
        <v>0</v>
      </c>
      <c r="AP506" s="157" t="str">
        <f>+IF(AO506&gt;0.05%,"NO OK","OK")</f>
        <v>OK</v>
      </c>
      <c r="AQ506" s="185"/>
      <c r="AR506" s="192">
        <f>+AR505/AR504</f>
        <v>0</v>
      </c>
      <c r="AS506" s="157" t="str">
        <f>+IF(AR506&gt;0.05%,"NO OK","OK")</f>
        <v>OK</v>
      </c>
      <c r="AT506" s="185"/>
      <c r="AU506" s="192">
        <f>+AU505/AU504</f>
        <v>1.1671573940830316E-10</v>
      </c>
      <c r="AV506" s="157" t="str">
        <f>+IF(AU506&gt;0.05%,"NO OK","OK")</f>
        <v>OK</v>
      </c>
      <c r="AW506" s="185"/>
      <c r="AX506" s="192">
        <f>+AX505/AX504</f>
        <v>0</v>
      </c>
      <c r="AY506" s="157" t="str">
        <f>+IF(AX506&gt;0.05%,"NO OK","OK")</f>
        <v>OK</v>
      </c>
      <c r="AZ506" s="185"/>
      <c r="BA506" s="192">
        <f>+BA505/BA504</f>
        <v>0</v>
      </c>
      <c r="BB506" s="157" t="str">
        <f>+IF(BA506&gt;0.05%,"NO OK","OK")</f>
        <v>OK</v>
      </c>
    </row>
    <row r="507" spans="1:54" s="148" customFormat="1" x14ac:dyDescent="0.2">
      <c r="A507" s="182"/>
      <c r="B507" s="183" t="s">
        <v>633</v>
      </c>
      <c r="C507" s="184"/>
      <c r="D507" s="185"/>
      <c r="E507" s="185"/>
      <c r="F507" s="186"/>
      <c r="G507" s="185"/>
      <c r="H507" s="193"/>
      <c r="I507" s="157" t="s">
        <v>58</v>
      </c>
      <c r="J507" s="185"/>
      <c r="K507" s="193"/>
      <c r="L507" s="157" t="s">
        <v>58</v>
      </c>
      <c r="M507" s="185"/>
      <c r="N507" s="193"/>
      <c r="O507" s="157" t="s">
        <v>58</v>
      </c>
      <c r="P507" s="185"/>
      <c r="Q507" s="193"/>
      <c r="R507" s="157" t="s">
        <v>58</v>
      </c>
      <c r="S507" s="185"/>
      <c r="T507" s="193"/>
      <c r="U507" s="157" t="s">
        <v>58</v>
      </c>
      <c r="V507" s="185"/>
      <c r="W507" s="193"/>
      <c r="X507" s="157" t="s">
        <v>58</v>
      </c>
      <c r="Y507" s="185"/>
      <c r="Z507" s="193"/>
      <c r="AA507" s="157" t="s">
        <v>58</v>
      </c>
      <c r="AB507" s="185"/>
      <c r="AC507" s="193"/>
      <c r="AD507" s="157" t="s">
        <v>58</v>
      </c>
      <c r="AE507" s="185"/>
      <c r="AF507" s="193"/>
      <c r="AG507" s="157" t="s">
        <v>58</v>
      </c>
      <c r="AH507" s="185"/>
      <c r="AI507" s="193"/>
      <c r="AJ507" s="157" t="s">
        <v>58</v>
      </c>
      <c r="AK507" s="185"/>
      <c r="AL507" s="193"/>
      <c r="AM507" s="157" t="s">
        <v>58</v>
      </c>
      <c r="AN507" s="185"/>
      <c r="AO507" s="193"/>
      <c r="AP507" s="157" t="s">
        <v>58</v>
      </c>
      <c r="AQ507" s="185"/>
      <c r="AR507" s="193"/>
      <c r="AS507" s="157" t="s">
        <v>58</v>
      </c>
      <c r="AT507" s="185"/>
      <c r="AU507" s="193"/>
      <c r="AV507" s="157" t="s">
        <v>58</v>
      </c>
      <c r="AW507" s="185"/>
      <c r="AX507" s="193"/>
      <c r="AY507" s="157" t="s">
        <v>58</v>
      </c>
      <c r="AZ507" s="185"/>
      <c r="BA507" s="193"/>
      <c r="BB507" s="157" t="s">
        <v>58</v>
      </c>
    </row>
    <row r="508" spans="1:54" s="148" customFormat="1" x14ac:dyDescent="0.2">
      <c r="A508" s="182"/>
      <c r="B508" s="183" t="s">
        <v>634</v>
      </c>
      <c r="C508" s="184"/>
      <c r="D508" s="185"/>
      <c r="E508" s="185"/>
      <c r="F508" s="186"/>
      <c r="G508" s="654" t="str">
        <f>+IF(I495="OK",IF(I498="OK",IF(I503="OK",IF(I506="OK",IF(I507="OK","SI","NO"),"NO"),"NO"),"NO"),"NO")</f>
        <v>SI</v>
      </c>
      <c r="H508" s="655"/>
      <c r="I508" s="656"/>
      <c r="J508" s="654" t="str">
        <f>+IF(L495="OK",IF(L498="OK",IF(L503="OK",IF(L506="OK",IF(L507="OK","SI","NO"),"NO"),"NO"),"NO"),"NO")</f>
        <v>SI</v>
      </c>
      <c r="K508" s="655"/>
      <c r="L508" s="656"/>
      <c r="M508" s="654" t="str">
        <f>+IF(O495="OK",IF(O498="OK",IF(O503="OK",IF(O506="OK",IF(O507="OK","SI","NO"),"NO"),"NO"),"NO"),"NO")</f>
        <v>SI</v>
      </c>
      <c r="N508" s="655"/>
      <c r="O508" s="656"/>
      <c r="P508" s="654" t="str">
        <f>+IF(R495="OK",IF(R498="OK",IF(R503="OK",IF(R506="OK",IF(R507="OK","SI","NO"),"NO"),"NO"),"NO"),"NO")</f>
        <v>SI</v>
      </c>
      <c r="Q508" s="655"/>
      <c r="R508" s="656"/>
      <c r="S508" s="654" t="str">
        <f>+IF(U495="OK",IF(U498="OK",IF(U503="OK",IF(U506="OK",IF(U507="OK","SI","NO"),"NO"),"NO"),"NO"),"NO")</f>
        <v>SI</v>
      </c>
      <c r="T508" s="655"/>
      <c r="U508" s="656"/>
      <c r="V508" s="654" t="str">
        <f>+IF(X495="OK",IF(X498="OK",IF(X503="OK",IF(X506="OK",IF(X507="OK","SI","NO"),"NO"),"NO"),"NO"),"NO")</f>
        <v>SI</v>
      </c>
      <c r="W508" s="655"/>
      <c r="X508" s="656"/>
      <c r="Y508" s="654" t="str">
        <f>+IF(AA495="OK",IF(AA498="OK",IF(AA503="OK",IF(AA506="OK",IF(AA507="OK","SI","NO"),"NO"),"NO"),"NO"),"NO")</f>
        <v>SI</v>
      </c>
      <c r="Z508" s="655"/>
      <c r="AA508" s="656"/>
      <c r="AB508" s="654" t="str">
        <f>+IF(AD495="OK",IF(AD498="OK",IF(AD503="OK",IF(AD506="OK",IF(AD507="OK","SI","NO"),"NO"),"NO"),"NO"),"NO")</f>
        <v>SI</v>
      </c>
      <c r="AC508" s="655"/>
      <c r="AD508" s="656"/>
      <c r="AE508" s="654" t="str">
        <f>+IF(AG495="OK",IF(AG498="OK",IF(AG503="OK",IF(AG506="OK",IF(AG507="OK","SI","NO"),"NO"),"NO"),"NO"),"NO")</f>
        <v>SI</v>
      </c>
      <c r="AF508" s="655"/>
      <c r="AG508" s="656"/>
      <c r="AH508" s="654" t="str">
        <f>+IF(AJ495="OK",IF(AJ498="OK",IF(AJ503="OK",IF(AJ506="OK",IF(AJ507="OK","SI","NO"),"NO"),"NO"),"NO"),"NO")</f>
        <v>SI</v>
      </c>
      <c r="AI508" s="655"/>
      <c r="AJ508" s="656"/>
      <c r="AK508" s="654" t="str">
        <f>+IF(AM495="OK",IF(AM498="OK",IF(AM503="OK",IF(AM506="OK",IF(AM507="OK","SI","NO"),"NO"),"NO"),"NO"),"NO")</f>
        <v>SI</v>
      </c>
      <c r="AL508" s="655"/>
      <c r="AM508" s="656"/>
      <c r="AN508" s="654" t="str">
        <f>+IF(AP495="OK",IF(AP498="OK",IF(AP503="OK",IF(AP506="OK",IF(AP507="OK","SI","NO"),"NO"),"NO"),"NO"),"NO")</f>
        <v>SI</v>
      </c>
      <c r="AO508" s="655"/>
      <c r="AP508" s="656"/>
      <c r="AQ508" s="654" t="str">
        <f>+IF(AS495="OK",IF(AS498="OK",IF(AS503="OK",IF(AS506="OK",IF(AS507="OK","SI","NO"),"NO"),"NO"),"NO"),"NO")</f>
        <v>SI</v>
      </c>
      <c r="AR508" s="655"/>
      <c r="AS508" s="656"/>
      <c r="AT508" s="654" t="str">
        <f>+IF(AV495="OK",IF(AV498="OK",IF(AV503="OK",IF(AV506="OK",IF(AV507="OK","SI","NO"),"NO"),"NO"),"NO"),"NO")</f>
        <v>SI</v>
      </c>
      <c r="AU508" s="655"/>
      <c r="AV508" s="656"/>
      <c r="AW508" s="654" t="str">
        <f>+IF(AY495="OK",IF(AY498="OK",IF(AY503="OK",IF(AY506="OK",IF(AY507="OK","SI","NO"),"NO"),"NO"),"NO"),"NO")</f>
        <v>SI</v>
      </c>
      <c r="AX508" s="655"/>
      <c r="AY508" s="656"/>
      <c r="AZ508" s="654" t="str">
        <f>+IF(BB495="OK",IF(BB498="OK",IF(BB503="OK",IF(BB506="OK",IF(BB507="OK","SI","NO"),"NO"),"NO"),"NO"),"NO")</f>
        <v>SI</v>
      </c>
      <c r="BA508" s="655"/>
      <c r="BB508" s="656"/>
    </row>
    <row r="509" spans="1:54" x14ac:dyDescent="0.2">
      <c r="M509" s="657" t="s">
        <v>635</v>
      </c>
      <c r="N509" s="657"/>
      <c r="O509" s="657"/>
    </row>
    <row r="510" spans="1:54" x14ac:dyDescent="0.2">
      <c r="B510" s="194" t="s">
        <v>636</v>
      </c>
      <c r="C510" s="195">
        <v>1</v>
      </c>
    </row>
  </sheetData>
  <mergeCells count="50">
    <mergeCell ref="AE2:AG2"/>
    <mergeCell ref="AH2:AJ2"/>
    <mergeCell ref="AK2:AM2"/>
    <mergeCell ref="A2:B2"/>
    <mergeCell ref="G2:I2"/>
    <mergeCell ref="J2:L2"/>
    <mergeCell ref="M2:O2"/>
    <mergeCell ref="P2:R2"/>
    <mergeCell ref="S2:U2"/>
    <mergeCell ref="P3:R3"/>
    <mergeCell ref="S3:U3"/>
    <mergeCell ref="V2:X2"/>
    <mergeCell ref="Y2:AA2"/>
    <mergeCell ref="AB2:AD2"/>
    <mergeCell ref="AN2:AP2"/>
    <mergeCell ref="AQ2:AS2"/>
    <mergeCell ref="AT2:AV2"/>
    <mergeCell ref="AW2:AY2"/>
    <mergeCell ref="AZ2:BB2"/>
    <mergeCell ref="AW3:AY3"/>
    <mergeCell ref="AZ3:BB3"/>
    <mergeCell ref="G508:I508"/>
    <mergeCell ref="J508:L508"/>
    <mergeCell ref="M508:O508"/>
    <mergeCell ref="P508:R508"/>
    <mergeCell ref="S508:U508"/>
    <mergeCell ref="V3:X3"/>
    <mergeCell ref="Y3:AA3"/>
    <mergeCell ref="AB3:AD3"/>
    <mergeCell ref="AE3:AG3"/>
    <mergeCell ref="AH3:AJ3"/>
    <mergeCell ref="AK3:AM3"/>
    <mergeCell ref="G3:I3"/>
    <mergeCell ref="J3:L3"/>
    <mergeCell ref="M3:O3"/>
    <mergeCell ref="AN3:AP3"/>
    <mergeCell ref="AQ3:AS3"/>
    <mergeCell ref="AT3:AV3"/>
    <mergeCell ref="AN508:AP508"/>
    <mergeCell ref="AQ508:AS508"/>
    <mergeCell ref="AT508:AV508"/>
    <mergeCell ref="AW508:AY508"/>
    <mergeCell ref="AZ508:BB508"/>
    <mergeCell ref="M509:O509"/>
    <mergeCell ref="V508:X508"/>
    <mergeCell ref="Y508:AA508"/>
    <mergeCell ref="AB508:AD508"/>
    <mergeCell ref="AE508:AG508"/>
    <mergeCell ref="AH508:AJ508"/>
    <mergeCell ref="AK508:AM508"/>
  </mergeCells>
  <conditionalFormatting sqref="G508">
    <cfRule type="containsText" dxfId="909" priority="910" operator="containsText" text="NO">
      <formula>NOT(ISERROR(SEARCH("NO",G508)))</formula>
    </cfRule>
  </conditionalFormatting>
  <conditionalFormatting sqref="I7:I12">
    <cfRule type="containsText" dxfId="908" priority="909" operator="containsText" text="NO OK">
      <formula>NOT(ISERROR(SEARCH("NO OK",I7)))</formula>
    </cfRule>
  </conditionalFormatting>
  <conditionalFormatting sqref="I489:I491">
    <cfRule type="containsText" dxfId="907" priority="859" operator="containsText" text="NO OK">
      <formula>NOT(ISERROR(SEARCH("NO OK",I489)))</formula>
    </cfRule>
  </conditionalFormatting>
  <conditionalFormatting sqref="I15:I18">
    <cfRule type="containsText" dxfId="906" priority="908" operator="containsText" text="NO OK">
      <formula>NOT(ISERROR(SEARCH("NO OK",I15)))</formula>
    </cfRule>
  </conditionalFormatting>
  <conditionalFormatting sqref="I21:I29">
    <cfRule type="containsText" dxfId="905" priority="907" operator="containsText" text="NO OK">
      <formula>NOT(ISERROR(SEARCH("NO OK",I21)))</formula>
    </cfRule>
  </conditionalFormatting>
  <conditionalFormatting sqref="I32:I40">
    <cfRule type="containsText" dxfId="904" priority="906" operator="containsText" text="NO OK">
      <formula>NOT(ISERROR(SEARCH("NO OK",I32)))</formula>
    </cfRule>
  </conditionalFormatting>
  <conditionalFormatting sqref="I43:I51">
    <cfRule type="containsText" dxfId="903" priority="905" operator="containsText" text="NO OK">
      <formula>NOT(ISERROR(SEARCH("NO OK",I43)))</formula>
    </cfRule>
  </conditionalFormatting>
  <conditionalFormatting sqref="I54:I55">
    <cfRule type="containsText" dxfId="902" priority="904" operator="containsText" text="NO OK">
      <formula>NOT(ISERROR(SEARCH("NO OK",I54)))</formula>
    </cfRule>
  </conditionalFormatting>
  <conditionalFormatting sqref="I58:I60">
    <cfRule type="containsText" dxfId="901" priority="903" operator="containsText" text="NO OK">
      <formula>NOT(ISERROR(SEARCH("NO OK",I58)))</formula>
    </cfRule>
  </conditionalFormatting>
  <conditionalFormatting sqref="I63:I64">
    <cfRule type="containsText" dxfId="900" priority="902" operator="containsText" text="NO OK">
      <formula>NOT(ISERROR(SEARCH("NO OK",I63)))</formula>
    </cfRule>
  </conditionalFormatting>
  <conditionalFormatting sqref="I67:I68">
    <cfRule type="containsText" dxfId="899" priority="901" operator="containsText" text="NO OK">
      <formula>NOT(ISERROR(SEARCH("NO OK",I67)))</formula>
    </cfRule>
  </conditionalFormatting>
  <conditionalFormatting sqref="I71:I72">
    <cfRule type="containsText" dxfId="898" priority="900" operator="containsText" text="NO OK">
      <formula>NOT(ISERROR(SEARCH("NO OK",I71)))</formula>
    </cfRule>
  </conditionalFormatting>
  <conditionalFormatting sqref="I75:I76">
    <cfRule type="containsText" dxfId="897" priority="899" operator="containsText" text="NO OK">
      <formula>NOT(ISERROR(SEARCH("NO OK",I75)))</formula>
    </cfRule>
  </conditionalFormatting>
  <conditionalFormatting sqref="I79:I85">
    <cfRule type="containsText" dxfId="896" priority="898" operator="containsText" text="NO OK">
      <formula>NOT(ISERROR(SEARCH("NO OK",I79)))</formula>
    </cfRule>
  </conditionalFormatting>
  <conditionalFormatting sqref="I88:I91">
    <cfRule type="containsText" dxfId="895" priority="897" operator="containsText" text="NO OK">
      <formula>NOT(ISERROR(SEARCH("NO OK",I88)))</formula>
    </cfRule>
  </conditionalFormatting>
  <conditionalFormatting sqref="I94:I97">
    <cfRule type="containsText" dxfId="894" priority="896" operator="containsText" text="NO OK">
      <formula>NOT(ISERROR(SEARCH("NO OK",I94)))</formula>
    </cfRule>
  </conditionalFormatting>
  <conditionalFormatting sqref="I100:I109">
    <cfRule type="containsText" dxfId="893" priority="895" operator="containsText" text="NO OK">
      <formula>NOT(ISERROR(SEARCH("NO OK",I100)))</formula>
    </cfRule>
  </conditionalFormatting>
  <conditionalFormatting sqref="I112">
    <cfRule type="containsText" dxfId="892" priority="894" operator="containsText" text="NO OK">
      <formula>NOT(ISERROR(SEARCH("NO OK",I112)))</formula>
    </cfRule>
  </conditionalFormatting>
  <conditionalFormatting sqref="I115:I122">
    <cfRule type="containsText" dxfId="891" priority="893" operator="containsText" text="NO OK">
      <formula>NOT(ISERROR(SEARCH("NO OK",I115)))</formula>
    </cfRule>
  </conditionalFormatting>
  <conditionalFormatting sqref="I125:I127">
    <cfRule type="containsText" dxfId="890" priority="892" operator="containsText" text="NO OK">
      <formula>NOT(ISERROR(SEARCH("NO OK",I125)))</formula>
    </cfRule>
  </conditionalFormatting>
  <conditionalFormatting sqref="I130:I131">
    <cfRule type="containsText" dxfId="889" priority="891" operator="containsText" text="NO OK">
      <formula>NOT(ISERROR(SEARCH("NO OK",I130)))</formula>
    </cfRule>
  </conditionalFormatting>
  <conditionalFormatting sqref="I134">
    <cfRule type="containsText" dxfId="888" priority="890" operator="containsText" text="NO OK">
      <formula>NOT(ISERROR(SEARCH("NO OK",I134)))</formula>
    </cfRule>
  </conditionalFormatting>
  <conditionalFormatting sqref="I137">
    <cfRule type="containsText" dxfId="887" priority="889" operator="containsText" text="NO OK">
      <formula>NOT(ISERROR(SEARCH("NO OK",I137)))</formula>
    </cfRule>
  </conditionalFormatting>
  <conditionalFormatting sqref="I140:I145">
    <cfRule type="containsText" dxfId="886" priority="888" operator="containsText" text="NO OK">
      <formula>NOT(ISERROR(SEARCH("NO OK",I140)))</formula>
    </cfRule>
  </conditionalFormatting>
  <conditionalFormatting sqref="I148:I149">
    <cfRule type="containsText" dxfId="885" priority="887" operator="containsText" text="NO OK">
      <formula>NOT(ISERROR(SEARCH("NO OK",I148)))</formula>
    </cfRule>
  </conditionalFormatting>
  <conditionalFormatting sqref="I152:I161">
    <cfRule type="containsText" dxfId="884" priority="886" operator="containsText" text="NO OK">
      <formula>NOT(ISERROR(SEARCH("NO OK",I152)))</formula>
    </cfRule>
  </conditionalFormatting>
  <conditionalFormatting sqref="I164:I190">
    <cfRule type="containsText" dxfId="883" priority="885" operator="containsText" text="NO OK">
      <formula>NOT(ISERROR(SEARCH("NO OK",I164)))</formula>
    </cfRule>
  </conditionalFormatting>
  <conditionalFormatting sqref="I193">
    <cfRule type="containsText" dxfId="882" priority="884" operator="containsText" text="NO OK">
      <formula>NOT(ISERROR(SEARCH("NO OK",I193)))</formula>
    </cfRule>
  </conditionalFormatting>
  <conditionalFormatting sqref="I196:I222">
    <cfRule type="containsText" dxfId="881" priority="883" operator="containsText" text="NO OK">
      <formula>NOT(ISERROR(SEARCH("NO OK",I196)))</formula>
    </cfRule>
  </conditionalFormatting>
  <conditionalFormatting sqref="I226:I238">
    <cfRule type="containsText" dxfId="880" priority="882" operator="containsText" text="NO OK">
      <formula>NOT(ISERROR(SEARCH("NO OK",I226)))</formula>
    </cfRule>
  </conditionalFormatting>
  <conditionalFormatting sqref="I241:I287">
    <cfRule type="containsText" dxfId="879" priority="881" operator="containsText" text="NO OK">
      <formula>NOT(ISERROR(SEARCH("NO OK",I241)))</formula>
    </cfRule>
  </conditionalFormatting>
  <conditionalFormatting sqref="I290:I339">
    <cfRule type="containsText" dxfId="878" priority="880" operator="containsText" text="NO OK">
      <formula>NOT(ISERROR(SEARCH("NO OK",I290)))</formula>
    </cfRule>
  </conditionalFormatting>
  <conditionalFormatting sqref="I342:I363">
    <cfRule type="containsText" dxfId="877" priority="879" operator="containsText" text="NO OK">
      <formula>NOT(ISERROR(SEARCH("NO OK",I342)))</formula>
    </cfRule>
  </conditionalFormatting>
  <conditionalFormatting sqref="I366:I367">
    <cfRule type="containsText" dxfId="876" priority="878" operator="containsText" text="NO OK">
      <formula>NOT(ISERROR(SEARCH("NO OK",I366)))</formula>
    </cfRule>
  </conditionalFormatting>
  <conditionalFormatting sqref="I370:I377">
    <cfRule type="containsText" dxfId="875" priority="877" operator="containsText" text="NO OK">
      <formula>NOT(ISERROR(SEARCH("NO OK",I370)))</formula>
    </cfRule>
  </conditionalFormatting>
  <conditionalFormatting sqref="I380:I388">
    <cfRule type="containsText" dxfId="874" priority="876" operator="containsText" text="NO OK">
      <formula>NOT(ISERROR(SEARCH("NO OK",I380)))</formula>
    </cfRule>
  </conditionalFormatting>
  <conditionalFormatting sqref="I391:I394">
    <cfRule type="containsText" dxfId="873" priority="875" operator="containsText" text="NO OK">
      <formula>NOT(ISERROR(SEARCH("NO OK",I391)))</formula>
    </cfRule>
  </conditionalFormatting>
  <conditionalFormatting sqref="I397:I401">
    <cfRule type="containsText" dxfId="872" priority="874" operator="containsText" text="NO OK">
      <formula>NOT(ISERROR(SEARCH("NO OK",I397)))</formula>
    </cfRule>
  </conditionalFormatting>
  <conditionalFormatting sqref="I404:I408">
    <cfRule type="containsText" dxfId="871" priority="873" operator="containsText" text="NO OK">
      <formula>NOT(ISERROR(SEARCH("NO OK",I404)))</formula>
    </cfRule>
  </conditionalFormatting>
  <conditionalFormatting sqref="I411:I422">
    <cfRule type="containsText" dxfId="870" priority="872" operator="containsText" text="NO OK">
      <formula>NOT(ISERROR(SEARCH("NO OK",I411)))</formula>
    </cfRule>
  </conditionalFormatting>
  <conditionalFormatting sqref="I425:I426">
    <cfRule type="containsText" dxfId="869" priority="871" operator="containsText" text="NO OK">
      <formula>NOT(ISERROR(SEARCH("NO OK",I425)))</formula>
    </cfRule>
  </conditionalFormatting>
  <conditionalFormatting sqref="I429">
    <cfRule type="containsText" dxfId="868" priority="870" operator="containsText" text="NO OK">
      <formula>NOT(ISERROR(SEARCH("NO OK",I429)))</formula>
    </cfRule>
  </conditionalFormatting>
  <conditionalFormatting sqref="I432">
    <cfRule type="containsText" dxfId="867" priority="869" operator="containsText" text="NO OK">
      <formula>NOT(ISERROR(SEARCH("NO OK",I432)))</formula>
    </cfRule>
  </conditionalFormatting>
  <conditionalFormatting sqref="I436:I439">
    <cfRule type="containsText" dxfId="866" priority="868" operator="containsText" text="NO OK">
      <formula>NOT(ISERROR(SEARCH("NO OK",I436)))</formula>
    </cfRule>
  </conditionalFormatting>
  <conditionalFormatting sqref="I442:I444">
    <cfRule type="containsText" dxfId="865" priority="867" operator="containsText" text="NO OK">
      <formula>NOT(ISERROR(SEARCH("NO OK",I442)))</formula>
    </cfRule>
  </conditionalFormatting>
  <conditionalFormatting sqref="I447:I450">
    <cfRule type="containsText" dxfId="864" priority="866" operator="containsText" text="NO OK">
      <formula>NOT(ISERROR(SEARCH("NO OK",I447)))</formula>
    </cfRule>
  </conditionalFormatting>
  <conditionalFormatting sqref="I453:I460">
    <cfRule type="containsText" dxfId="863" priority="865" operator="containsText" text="NO OK">
      <formula>NOT(ISERROR(SEARCH("NO OK",I453)))</formula>
    </cfRule>
  </conditionalFormatting>
  <conditionalFormatting sqref="I463">
    <cfRule type="containsText" dxfId="862" priority="864" operator="containsText" text="NO OK">
      <formula>NOT(ISERROR(SEARCH("NO OK",I463)))</formula>
    </cfRule>
  </conditionalFormatting>
  <conditionalFormatting sqref="I466:I469">
    <cfRule type="containsText" dxfId="861" priority="863" operator="containsText" text="NO OK">
      <formula>NOT(ISERROR(SEARCH("NO OK",I466)))</formula>
    </cfRule>
  </conditionalFormatting>
  <conditionalFormatting sqref="I473:I474">
    <cfRule type="containsText" dxfId="860" priority="862" operator="containsText" text="NO OK">
      <formula>NOT(ISERROR(SEARCH("NO OK",I473)))</formula>
    </cfRule>
  </conditionalFormatting>
  <conditionalFormatting sqref="I477:I480">
    <cfRule type="containsText" dxfId="859" priority="861" operator="containsText" text="NO OK">
      <formula>NOT(ISERROR(SEARCH("NO OK",I477)))</formula>
    </cfRule>
  </conditionalFormatting>
  <conditionalFormatting sqref="I483:I486">
    <cfRule type="containsText" dxfId="858" priority="860" operator="containsText" text="NO OK">
      <formula>NOT(ISERROR(SEARCH("NO OK",I483)))</formula>
    </cfRule>
  </conditionalFormatting>
  <conditionalFormatting sqref="L7:L12">
    <cfRule type="containsText" dxfId="857" priority="858" operator="containsText" text="NO OK">
      <formula>NOT(ISERROR(SEARCH("NO OK",L7)))</formula>
    </cfRule>
  </conditionalFormatting>
  <conditionalFormatting sqref="L489:L491">
    <cfRule type="containsText" dxfId="856" priority="808" operator="containsText" text="NO OK">
      <formula>NOT(ISERROR(SEARCH("NO OK",L489)))</formula>
    </cfRule>
  </conditionalFormatting>
  <conditionalFormatting sqref="L15:L18">
    <cfRule type="containsText" dxfId="855" priority="857" operator="containsText" text="NO OK">
      <formula>NOT(ISERROR(SEARCH("NO OK",L15)))</formula>
    </cfRule>
  </conditionalFormatting>
  <conditionalFormatting sqref="L21:L29">
    <cfRule type="containsText" dxfId="854" priority="856" operator="containsText" text="NO OK">
      <formula>NOT(ISERROR(SEARCH("NO OK",L21)))</formula>
    </cfRule>
  </conditionalFormatting>
  <conditionalFormatting sqref="L32:L40">
    <cfRule type="containsText" dxfId="853" priority="855" operator="containsText" text="NO OK">
      <formula>NOT(ISERROR(SEARCH("NO OK",L32)))</formula>
    </cfRule>
  </conditionalFormatting>
  <conditionalFormatting sqref="L43:L51">
    <cfRule type="containsText" dxfId="852" priority="854" operator="containsText" text="NO OK">
      <formula>NOT(ISERROR(SEARCH("NO OK",L43)))</formula>
    </cfRule>
  </conditionalFormatting>
  <conditionalFormatting sqref="L54:L55">
    <cfRule type="containsText" dxfId="851" priority="853" operator="containsText" text="NO OK">
      <formula>NOT(ISERROR(SEARCH("NO OK",L54)))</formula>
    </cfRule>
  </conditionalFormatting>
  <conditionalFormatting sqref="L58:L60">
    <cfRule type="containsText" dxfId="850" priority="852" operator="containsText" text="NO OK">
      <formula>NOT(ISERROR(SEARCH("NO OK",L58)))</formula>
    </cfRule>
  </conditionalFormatting>
  <conditionalFormatting sqref="L63:L64">
    <cfRule type="containsText" dxfId="849" priority="851" operator="containsText" text="NO OK">
      <formula>NOT(ISERROR(SEARCH("NO OK",L63)))</formula>
    </cfRule>
  </conditionalFormatting>
  <conditionalFormatting sqref="L67:L68">
    <cfRule type="containsText" dxfId="848" priority="850" operator="containsText" text="NO OK">
      <formula>NOT(ISERROR(SEARCH("NO OK",L67)))</formula>
    </cfRule>
  </conditionalFormatting>
  <conditionalFormatting sqref="L71:L72">
    <cfRule type="containsText" dxfId="847" priority="849" operator="containsText" text="NO OK">
      <formula>NOT(ISERROR(SEARCH("NO OK",L71)))</formula>
    </cfRule>
  </conditionalFormatting>
  <conditionalFormatting sqref="L75:L76">
    <cfRule type="containsText" dxfId="846" priority="848" operator="containsText" text="NO OK">
      <formula>NOT(ISERROR(SEARCH("NO OK",L75)))</formula>
    </cfRule>
  </conditionalFormatting>
  <conditionalFormatting sqref="L79:L85">
    <cfRule type="containsText" dxfId="845" priority="847" operator="containsText" text="NO OK">
      <formula>NOT(ISERROR(SEARCH("NO OK",L79)))</formula>
    </cfRule>
  </conditionalFormatting>
  <conditionalFormatting sqref="L88:L91">
    <cfRule type="containsText" dxfId="844" priority="846" operator="containsText" text="NO OK">
      <formula>NOT(ISERROR(SEARCH("NO OK",L88)))</formula>
    </cfRule>
  </conditionalFormatting>
  <conditionalFormatting sqref="L94:L97">
    <cfRule type="containsText" dxfId="843" priority="845" operator="containsText" text="NO OK">
      <formula>NOT(ISERROR(SEARCH("NO OK",L94)))</formula>
    </cfRule>
  </conditionalFormatting>
  <conditionalFormatting sqref="L100:L109">
    <cfRule type="containsText" dxfId="842" priority="844" operator="containsText" text="NO OK">
      <formula>NOT(ISERROR(SEARCH("NO OK",L100)))</formula>
    </cfRule>
  </conditionalFormatting>
  <conditionalFormatting sqref="L112">
    <cfRule type="containsText" dxfId="841" priority="843" operator="containsText" text="NO OK">
      <formula>NOT(ISERROR(SEARCH("NO OK",L112)))</formula>
    </cfRule>
  </conditionalFormatting>
  <conditionalFormatting sqref="L115:L122">
    <cfRule type="containsText" dxfId="840" priority="842" operator="containsText" text="NO OK">
      <formula>NOT(ISERROR(SEARCH("NO OK",L115)))</formula>
    </cfRule>
  </conditionalFormatting>
  <conditionalFormatting sqref="L125:L127">
    <cfRule type="containsText" dxfId="839" priority="841" operator="containsText" text="NO OK">
      <formula>NOT(ISERROR(SEARCH("NO OK",L125)))</formula>
    </cfRule>
  </conditionalFormatting>
  <conditionalFormatting sqref="L130:L131">
    <cfRule type="containsText" dxfId="838" priority="840" operator="containsText" text="NO OK">
      <formula>NOT(ISERROR(SEARCH("NO OK",L130)))</formula>
    </cfRule>
  </conditionalFormatting>
  <conditionalFormatting sqref="L134">
    <cfRule type="containsText" dxfId="837" priority="839" operator="containsText" text="NO OK">
      <formula>NOT(ISERROR(SEARCH("NO OK",L134)))</formula>
    </cfRule>
  </conditionalFormatting>
  <conditionalFormatting sqref="L137">
    <cfRule type="containsText" dxfId="836" priority="838" operator="containsText" text="NO OK">
      <formula>NOT(ISERROR(SEARCH("NO OK",L137)))</formula>
    </cfRule>
  </conditionalFormatting>
  <conditionalFormatting sqref="L140:L145">
    <cfRule type="containsText" dxfId="835" priority="837" operator="containsText" text="NO OK">
      <formula>NOT(ISERROR(SEARCH("NO OK",L140)))</formula>
    </cfRule>
  </conditionalFormatting>
  <conditionalFormatting sqref="L148:L149">
    <cfRule type="containsText" dxfId="834" priority="836" operator="containsText" text="NO OK">
      <formula>NOT(ISERROR(SEARCH("NO OK",L148)))</formula>
    </cfRule>
  </conditionalFormatting>
  <conditionalFormatting sqref="L152:L161">
    <cfRule type="containsText" dxfId="833" priority="835" operator="containsText" text="NO OK">
      <formula>NOT(ISERROR(SEARCH("NO OK",L152)))</formula>
    </cfRule>
  </conditionalFormatting>
  <conditionalFormatting sqref="L164:L190">
    <cfRule type="containsText" dxfId="832" priority="834" operator="containsText" text="NO OK">
      <formula>NOT(ISERROR(SEARCH("NO OK",L164)))</formula>
    </cfRule>
  </conditionalFormatting>
  <conditionalFormatting sqref="L193">
    <cfRule type="containsText" dxfId="831" priority="833" operator="containsText" text="NO OK">
      <formula>NOT(ISERROR(SEARCH("NO OK",L193)))</formula>
    </cfRule>
  </conditionalFormatting>
  <conditionalFormatting sqref="L196:L222">
    <cfRule type="containsText" dxfId="830" priority="832" operator="containsText" text="NO OK">
      <formula>NOT(ISERROR(SEARCH("NO OK",L196)))</formula>
    </cfRule>
  </conditionalFormatting>
  <conditionalFormatting sqref="L226:L238">
    <cfRule type="containsText" dxfId="829" priority="831" operator="containsText" text="NO OK">
      <formula>NOT(ISERROR(SEARCH("NO OK",L226)))</formula>
    </cfRule>
  </conditionalFormatting>
  <conditionalFormatting sqref="L241:L287">
    <cfRule type="containsText" dxfId="828" priority="830" operator="containsText" text="NO OK">
      <formula>NOT(ISERROR(SEARCH("NO OK",L241)))</formula>
    </cfRule>
  </conditionalFormatting>
  <conditionalFormatting sqref="L290:L339">
    <cfRule type="containsText" dxfId="827" priority="829" operator="containsText" text="NO OK">
      <formula>NOT(ISERROR(SEARCH("NO OK",L290)))</formula>
    </cfRule>
  </conditionalFormatting>
  <conditionalFormatting sqref="L342:L363">
    <cfRule type="containsText" dxfId="826" priority="828" operator="containsText" text="NO OK">
      <formula>NOT(ISERROR(SEARCH("NO OK",L342)))</formula>
    </cfRule>
  </conditionalFormatting>
  <conditionalFormatting sqref="L366:L367">
    <cfRule type="containsText" dxfId="825" priority="827" operator="containsText" text="NO OK">
      <formula>NOT(ISERROR(SEARCH("NO OK",L366)))</formula>
    </cfRule>
  </conditionalFormatting>
  <conditionalFormatting sqref="L370:L377">
    <cfRule type="containsText" dxfId="824" priority="826" operator="containsText" text="NO OK">
      <formula>NOT(ISERROR(SEARCH("NO OK",L370)))</formula>
    </cfRule>
  </conditionalFormatting>
  <conditionalFormatting sqref="L380:L388">
    <cfRule type="containsText" dxfId="823" priority="825" operator="containsText" text="NO OK">
      <formula>NOT(ISERROR(SEARCH("NO OK",L380)))</formula>
    </cfRule>
  </conditionalFormatting>
  <conditionalFormatting sqref="L391:L394">
    <cfRule type="containsText" dxfId="822" priority="824" operator="containsText" text="NO OK">
      <formula>NOT(ISERROR(SEARCH("NO OK",L391)))</formula>
    </cfRule>
  </conditionalFormatting>
  <conditionalFormatting sqref="L397:L401">
    <cfRule type="containsText" dxfId="821" priority="823" operator="containsText" text="NO OK">
      <formula>NOT(ISERROR(SEARCH("NO OK",L397)))</formula>
    </cfRule>
  </conditionalFormatting>
  <conditionalFormatting sqref="L404:L408">
    <cfRule type="containsText" dxfId="820" priority="822" operator="containsText" text="NO OK">
      <formula>NOT(ISERROR(SEARCH("NO OK",L404)))</formula>
    </cfRule>
  </conditionalFormatting>
  <conditionalFormatting sqref="L411:L422">
    <cfRule type="containsText" dxfId="819" priority="821" operator="containsText" text="NO OK">
      <formula>NOT(ISERROR(SEARCH("NO OK",L411)))</formula>
    </cfRule>
  </conditionalFormatting>
  <conditionalFormatting sqref="L425:L426">
    <cfRule type="containsText" dxfId="818" priority="820" operator="containsText" text="NO OK">
      <formula>NOT(ISERROR(SEARCH("NO OK",L425)))</formula>
    </cfRule>
  </conditionalFormatting>
  <conditionalFormatting sqref="L429">
    <cfRule type="containsText" dxfId="817" priority="819" operator="containsText" text="NO OK">
      <formula>NOT(ISERROR(SEARCH("NO OK",L429)))</formula>
    </cfRule>
  </conditionalFormatting>
  <conditionalFormatting sqref="L432">
    <cfRule type="containsText" dxfId="816" priority="818" operator="containsText" text="NO OK">
      <formula>NOT(ISERROR(SEARCH("NO OK",L432)))</formula>
    </cfRule>
  </conditionalFormatting>
  <conditionalFormatting sqref="L436:L439">
    <cfRule type="containsText" dxfId="815" priority="817" operator="containsText" text="NO OK">
      <formula>NOT(ISERROR(SEARCH("NO OK",L436)))</formula>
    </cfRule>
  </conditionalFormatting>
  <conditionalFormatting sqref="L442:L444">
    <cfRule type="containsText" dxfId="814" priority="816" operator="containsText" text="NO OK">
      <formula>NOT(ISERROR(SEARCH("NO OK",L442)))</formula>
    </cfRule>
  </conditionalFormatting>
  <conditionalFormatting sqref="L447:L450">
    <cfRule type="containsText" dxfId="813" priority="815" operator="containsText" text="NO OK">
      <formula>NOT(ISERROR(SEARCH("NO OK",L447)))</formula>
    </cfRule>
  </conditionalFormatting>
  <conditionalFormatting sqref="L453:L460">
    <cfRule type="containsText" dxfId="812" priority="814" operator="containsText" text="NO OK">
      <formula>NOT(ISERROR(SEARCH("NO OK",L453)))</formula>
    </cfRule>
  </conditionalFormatting>
  <conditionalFormatting sqref="L463">
    <cfRule type="containsText" dxfId="811" priority="813" operator="containsText" text="NO OK">
      <formula>NOT(ISERROR(SEARCH("NO OK",L463)))</formula>
    </cfRule>
  </conditionalFormatting>
  <conditionalFormatting sqref="L466:L469">
    <cfRule type="containsText" dxfId="810" priority="812" operator="containsText" text="NO OK">
      <formula>NOT(ISERROR(SEARCH("NO OK",L466)))</formula>
    </cfRule>
  </conditionalFormatting>
  <conditionalFormatting sqref="L473:L474">
    <cfRule type="containsText" dxfId="809" priority="811" operator="containsText" text="NO OK">
      <formula>NOT(ISERROR(SEARCH("NO OK",L473)))</formula>
    </cfRule>
  </conditionalFormatting>
  <conditionalFormatting sqref="L477:L480">
    <cfRule type="containsText" dxfId="808" priority="810" operator="containsText" text="NO OK">
      <formula>NOT(ISERROR(SEARCH("NO OK",L477)))</formula>
    </cfRule>
  </conditionalFormatting>
  <conditionalFormatting sqref="L483:L486">
    <cfRule type="containsText" dxfId="807" priority="809" operator="containsText" text="NO OK">
      <formula>NOT(ISERROR(SEARCH("NO OK",L483)))</formula>
    </cfRule>
  </conditionalFormatting>
  <conditionalFormatting sqref="O7:O12">
    <cfRule type="containsText" dxfId="806" priority="807" operator="containsText" text="NO OK">
      <formula>NOT(ISERROR(SEARCH("NO OK",O7)))</formula>
    </cfRule>
  </conditionalFormatting>
  <conditionalFormatting sqref="O489:O491">
    <cfRule type="containsText" dxfId="805" priority="757" operator="containsText" text="NO OK">
      <formula>NOT(ISERROR(SEARCH("NO OK",O489)))</formula>
    </cfRule>
  </conditionalFormatting>
  <conditionalFormatting sqref="O15:O18">
    <cfRule type="containsText" dxfId="804" priority="806" operator="containsText" text="NO OK">
      <formula>NOT(ISERROR(SEARCH("NO OK",O15)))</formula>
    </cfRule>
  </conditionalFormatting>
  <conditionalFormatting sqref="O21:O29">
    <cfRule type="containsText" dxfId="803" priority="805" operator="containsText" text="NO OK">
      <formula>NOT(ISERROR(SEARCH("NO OK",O21)))</formula>
    </cfRule>
  </conditionalFormatting>
  <conditionalFormatting sqref="O32:O40">
    <cfRule type="containsText" dxfId="802" priority="804" operator="containsText" text="NO OK">
      <formula>NOT(ISERROR(SEARCH("NO OK",O32)))</formula>
    </cfRule>
  </conditionalFormatting>
  <conditionalFormatting sqref="O43:O51">
    <cfRule type="containsText" dxfId="801" priority="803" operator="containsText" text="NO OK">
      <formula>NOT(ISERROR(SEARCH("NO OK",O43)))</formula>
    </cfRule>
  </conditionalFormatting>
  <conditionalFormatting sqref="O54:O55">
    <cfRule type="containsText" dxfId="800" priority="802" operator="containsText" text="NO OK">
      <formula>NOT(ISERROR(SEARCH("NO OK",O54)))</formula>
    </cfRule>
  </conditionalFormatting>
  <conditionalFormatting sqref="O58:O60">
    <cfRule type="containsText" dxfId="799" priority="801" operator="containsText" text="NO OK">
      <formula>NOT(ISERROR(SEARCH("NO OK",O58)))</formula>
    </cfRule>
  </conditionalFormatting>
  <conditionalFormatting sqref="O63:O64">
    <cfRule type="containsText" dxfId="798" priority="800" operator="containsText" text="NO OK">
      <formula>NOT(ISERROR(SEARCH("NO OK",O63)))</formula>
    </cfRule>
  </conditionalFormatting>
  <conditionalFormatting sqref="O67:O68">
    <cfRule type="containsText" dxfId="797" priority="799" operator="containsText" text="NO OK">
      <formula>NOT(ISERROR(SEARCH("NO OK",O67)))</formula>
    </cfRule>
  </conditionalFormatting>
  <conditionalFormatting sqref="O71:O72">
    <cfRule type="containsText" dxfId="796" priority="798" operator="containsText" text="NO OK">
      <formula>NOT(ISERROR(SEARCH("NO OK",O71)))</formula>
    </cfRule>
  </conditionalFormatting>
  <conditionalFormatting sqref="O75:O76">
    <cfRule type="containsText" dxfId="795" priority="797" operator="containsText" text="NO OK">
      <formula>NOT(ISERROR(SEARCH("NO OK",O75)))</formula>
    </cfRule>
  </conditionalFormatting>
  <conditionalFormatting sqref="O79:O85">
    <cfRule type="containsText" dxfId="794" priority="796" operator="containsText" text="NO OK">
      <formula>NOT(ISERROR(SEARCH("NO OK",O79)))</formula>
    </cfRule>
  </conditionalFormatting>
  <conditionalFormatting sqref="O88:O91">
    <cfRule type="containsText" dxfId="793" priority="795" operator="containsText" text="NO OK">
      <formula>NOT(ISERROR(SEARCH("NO OK",O88)))</formula>
    </cfRule>
  </conditionalFormatting>
  <conditionalFormatting sqref="O94:O97">
    <cfRule type="containsText" dxfId="792" priority="794" operator="containsText" text="NO OK">
      <formula>NOT(ISERROR(SEARCH("NO OK",O94)))</formula>
    </cfRule>
  </conditionalFormatting>
  <conditionalFormatting sqref="O100:O109">
    <cfRule type="containsText" dxfId="791" priority="793" operator="containsText" text="NO OK">
      <formula>NOT(ISERROR(SEARCH("NO OK",O100)))</formula>
    </cfRule>
  </conditionalFormatting>
  <conditionalFormatting sqref="O112">
    <cfRule type="containsText" dxfId="790" priority="792" operator="containsText" text="NO OK">
      <formula>NOT(ISERROR(SEARCH("NO OK",O112)))</formula>
    </cfRule>
  </conditionalFormatting>
  <conditionalFormatting sqref="O115:O122">
    <cfRule type="containsText" dxfId="789" priority="791" operator="containsText" text="NO OK">
      <formula>NOT(ISERROR(SEARCH("NO OK",O115)))</formula>
    </cfRule>
  </conditionalFormatting>
  <conditionalFormatting sqref="O125:O127">
    <cfRule type="containsText" dxfId="788" priority="790" operator="containsText" text="NO OK">
      <formula>NOT(ISERROR(SEARCH("NO OK",O125)))</formula>
    </cfRule>
  </conditionalFormatting>
  <conditionalFormatting sqref="O130:O131">
    <cfRule type="containsText" dxfId="787" priority="789" operator="containsText" text="NO OK">
      <formula>NOT(ISERROR(SEARCH("NO OK",O130)))</formula>
    </cfRule>
  </conditionalFormatting>
  <conditionalFormatting sqref="O134">
    <cfRule type="containsText" dxfId="786" priority="788" operator="containsText" text="NO OK">
      <formula>NOT(ISERROR(SEARCH("NO OK",O134)))</formula>
    </cfRule>
  </conditionalFormatting>
  <conditionalFormatting sqref="O137">
    <cfRule type="containsText" dxfId="785" priority="787" operator="containsText" text="NO OK">
      <formula>NOT(ISERROR(SEARCH("NO OK",O137)))</formula>
    </cfRule>
  </conditionalFormatting>
  <conditionalFormatting sqref="O140:O145">
    <cfRule type="containsText" dxfId="784" priority="786" operator="containsText" text="NO OK">
      <formula>NOT(ISERROR(SEARCH("NO OK",O140)))</formula>
    </cfRule>
  </conditionalFormatting>
  <conditionalFormatting sqref="O148:O149">
    <cfRule type="containsText" dxfId="783" priority="785" operator="containsText" text="NO OK">
      <formula>NOT(ISERROR(SEARCH("NO OK",O148)))</formula>
    </cfRule>
  </conditionalFormatting>
  <conditionalFormatting sqref="O152:O161">
    <cfRule type="containsText" dxfId="782" priority="784" operator="containsText" text="NO OK">
      <formula>NOT(ISERROR(SEARCH("NO OK",O152)))</formula>
    </cfRule>
  </conditionalFormatting>
  <conditionalFormatting sqref="O164:O190">
    <cfRule type="containsText" dxfId="781" priority="783" operator="containsText" text="NO OK">
      <formula>NOT(ISERROR(SEARCH("NO OK",O164)))</formula>
    </cfRule>
  </conditionalFormatting>
  <conditionalFormatting sqref="O193">
    <cfRule type="containsText" dxfId="780" priority="782" operator="containsText" text="NO OK">
      <formula>NOT(ISERROR(SEARCH("NO OK",O193)))</formula>
    </cfRule>
  </conditionalFormatting>
  <conditionalFormatting sqref="O196:O222">
    <cfRule type="containsText" dxfId="779" priority="781" operator="containsText" text="NO OK">
      <formula>NOT(ISERROR(SEARCH("NO OK",O196)))</formula>
    </cfRule>
  </conditionalFormatting>
  <conditionalFormatting sqref="O226:O238">
    <cfRule type="containsText" dxfId="778" priority="780" operator="containsText" text="NO OK">
      <formula>NOT(ISERROR(SEARCH("NO OK",O226)))</formula>
    </cfRule>
  </conditionalFormatting>
  <conditionalFormatting sqref="O241:O287">
    <cfRule type="containsText" dxfId="777" priority="779" operator="containsText" text="NO OK">
      <formula>NOT(ISERROR(SEARCH("NO OK",O241)))</formula>
    </cfRule>
  </conditionalFormatting>
  <conditionalFormatting sqref="O290:O339">
    <cfRule type="containsText" dxfId="776" priority="778" operator="containsText" text="NO OK">
      <formula>NOT(ISERROR(SEARCH("NO OK",O290)))</formula>
    </cfRule>
  </conditionalFormatting>
  <conditionalFormatting sqref="O342:O363">
    <cfRule type="containsText" dxfId="775" priority="777" operator="containsText" text="NO OK">
      <formula>NOT(ISERROR(SEARCH("NO OK",O342)))</formula>
    </cfRule>
  </conditionalFormatting>
  <conditionalFormatting sqref="O366:O367">
    <cfRule type="containsText" dxfId="774" priority="776" operator="containsText" text="NO OK">
      <formula>NOT(ISERROR(SEARCH("NO OK",O366)))</formula>
    </cfRule>
  </conditionalFormatting>
  <conditionalFormatting sqref="O370:O377">
    <cfRule type="containsText" dxfId="773" priority="775" operator="containsText" text="NO OK">
      <formula>NOT(ISERROR(SEARCH("NO OK",O370)))</formula>
    </cfRule>
  </conditionalFormatting>
  <conditionalFormatting sqref="O380:O388">
    <cfRule type="containsText" dxfId="772" priority="774" operator="containsText" text="NO OK">
      <formula>NOT(ISERROR(SEARCH("NO OK",O380)))</formula>
    </cfRule>
  </conditionalFormatting>
  <conditionalFormatting sqref="O391:O394">
    <cfRule type="containsText" dxfId="771" priority="773" operator="containsText" text="NO OK">
      <formula>NOT(ISERROR(SEARCH("NO OK",O391)))</formula>
    </cfRule>
  </conditionalFormatting>
  <conditionalFormatting sqref="O397:O401">
    <cfRule type="containsText" dxfId="770" priority="772" operator="containsText" text="NO OK">
      <formula>NOT(ISERROR(SEARCH("NO OK",O397)))</formula>
    </cfRule>
  </conditionalFormatting>
  <conditionalFormatting sqref="O404:O408">
    <cfRule type="containsText" dxfId="769" priority="771" operator="containsText" text="NO OK">
      <formula>NOT(ISERROR(SEARCH("NO OK",O404)))</formula>
    </cfRule>
  </conditionalFormatting>
  <conditionalFormatting sqref="O411:O422">
    <cfRule type="containsText" dxfId="768" priority="770" operator="containsText" text="NO OK">
      <formula>NOT(ISERROR(SEARCH("NO OK",O411)))</formula>
    </cfRule>
  </conditionalFormatting>
  <conditionalFormatting sqref="O425:O426">
    <cfRule type="containsText" dxfId="767" priority="769" operator="containsText" text="NO OK">
      <formula>NOT(ISERROR(SEARCH("NO OK",O425)))</formula>
    </cfRule>
  </conditionalFormatting>
  <conditionalFormatting sqref="O429">
    <cfRule type="containsText" dxfId="766" priority="768" operator="containsText" text="NO OK">
      <formula>NOT(ISERROR(SEARCH("NO OK",O429)))</formula>
    </cfRule>
  </conditionalFormatting>
  <conditionalFormatting sqref="O432">
    <cfRule type="containsText" dxfId="765" priority="767" operator="containsText" text="NO OK">
      <formula>NOT(ISERROR(SEARCH("NO OK",O432)))</formula>
    </cfRule>
  </conditionalFormatting>
  <conditionalFormatting sqref="O436:O439">
    <cfRule type="containsText" dxfId="764" priority="766" operator="containsText" text="NO OK">
      <formula>NOT(ISERROR(SEARCH("NO OK",O436)))</formula>
    </cfRule>
  </conditionalFormatting>
  <conditionalFormatting sqref="O442:O444">
    <cfRule type="containsText" dxfId="763" priority="765" operator="containsText" text="NO OK">
      <formula>NOT(ISERROR(SEARCH("NO OK",O442)))</formula>
    </cfRule>
  </conditionalFormatting>
  <conditionalFormatting sqref="O447:O450">
    <cfRule type="containsText" dxfId="762" priority="764" operator="containsText" text="NO OK">
      <formula>NOT(ISERROR(SEARCH("NO OK",O447)))</formula>
    </cfRule>
  </conditionalFormatting>
  <conditionalFormatting sqref="O453:O460">
    <cfRule type="containsText" dxfId="761" priority="763" operator="containsText" text="NO OK">
      <formula>NOT(ISERROR(SEARCH("NO OK",O453)))</formula>
    </cfRule>
  </conditionalFormatting>
  <conditionalFormatting sqref="O463">
    <cfRule type="containsText" dxfId="760" priority="762" operator="containsText" text="NO OK">
      <formula>NOT(ISERROR(SEARCH("NO OK",O463)))</formula>
    </cfRule>
  </conditionalFormatting>
  <conditionalFormatting sqref="O466:O469">
    <cfRule type="containsText" dxfId="759" priority="761" operator="containsText" text="NO OK">
      <formula>NOT(ISERROR(SEARCH("NO OK",O466)))</formula>
    </cfRule>
  </conditionalFormatting>
  <conditionalFormatting sqref="O473:O474">
    <cfRule type="containsText" dxfId="758" priority="760" operator="containsText" text="NO OK">
      <formula>NOT(ISERROR(SEARCH("NO OK",O473)))</formula>
    </cfRule>
  </conditionalFormatting>
  <conditionalFormatting sqref="O477:O480">
    <cfRule type="containsText" dxfId="757" priority="759" operator="containsText" text="NO OK">
      <formula>NOT(ISERROR(SEARCH("NO OK",O477)))</formula>
    </cfRule>
  </conditionalFormatting>
  <conditionalFormatting sqref="O483:O486">
    <cfRule type="containsText" dxfId="756" priority="758" operator="containsText" text="NO OK">
      <formula>NOT(ISERROR(SEARCH("NO OK",O483)))</formula>
    </cfRule>
  </conditionalFormatting>
  <conditionalFormatting sqref="I503">
    <cfRule type="containsText" dxfId="755" priority="756" operator="containsText" text="NO OK">
      <formula>NOT(ISERROR(SEARCH("NO OK",I503)))</formula>
    </cfRule>
  </conditionalFormatting>
  <conditionalFormatting sqref="L503">
    <cfRule type="containsText" dxfId="754" priority="755" operator="containsText" text="NO OK">
      <formula>NOT(ISERROR(SEARCH("NO OK",L503)))</formula>
    </cfRule>
  </conditionalFormatting>
  <conditionalFormatting sqref="O503">
    <cfRule type="containsText" dxfId="753" priority="754" operator="containsText" text="NO OK">
      <formula>NOT(ISERROR(SEARCH("NO OK",O503)))</formula>
    </cfRule>
  </conditionalFormatting>
  <conditionalFormatting sqref="I506">
    <cfRule type="containsText" dxfId="752" priority="753" operator="containsText" text="NO OK">
      <formula>NOT(ISERROR(SEARCH("NO OK",I506)))</formula>
    </cfRule>
  </conditionalFormatting>
  <conditionalFormatting sqref="L506">
    <cfRule type="containsText" dxfId="751" priority="752" operator="containsText" text="NO OK">
      <formula>NOT(ISERROR(SEARCH("NO OK",L506)))</formula>
    </cfRule>
  </conditionalFormatting>
  <conditionalFormatting sqref="O506">
    <cfRule type="containsText" dxfId="750" priority="751" operator="containsText" text="NO OK">
      <formula>NOT(ISERROR(SEARCH("NO OK",O506)))</formula>
    </cfRule>
  </conditionalFormatting>
  <conditionalFormatting sqref="I507">
    <cfRule type="containsText" dxfId="749" priority="750" operator="containsText" text="NO OK">
      <formula>NOT(ISERROR(SEARCH("NO OK",I507)))</formula>
    </cfRule>
  </conditionalFormatting>
  <conditionalFormatting sqref="O507 L507">
    <cfRule type="containsText" dxfId="748" priority="749" operator="containsText" text="NO OK">
      <formula>NOT(ISERROR(SEARCH("NO OK",L507)))</formula>
    </cfRule>
  </conditionalFormatting>
  <conditionalFormatting sqref="R7:R12">
    <cfRule type="containsText" dxfId="747" priority="748" operator="containsText" text="NO OK">
      <formula>NOT(ISERROR(SEARCH("NO OK",R7)))</formula>
    </cfRule>
  </conditionalFormatting>
  <conditionalFormatting sqref="R489:R491">
    <cfRule type="containsText" dxfId="746" priority="698" operator="containsText" text="NO OK">
      <formula>NOT(ISERROR(SEARCH("NO OK",R489)))</formula>
    </cfRule>
  </conditionalFormatting>
  <conditionalFormatting sqref="R15:R18">
    <cfRule type="containsText" dxfId="745" priority="747" operator="containsText" text="NO OK">
      <formula>NOT(ISERROR(SEARCH("NO OK",R15)))</formula>
    </cfRule>
  </conditionalFormatting>
  <conditionalFormatting sqref="R21:R29">
    <cfRule type="containsText" dxfId="744" priority="746" operator="containsText" text="NO OK">
      <formula>NOT(ISERROR(SEARCH("NO OK",R21)))</formula>
    </cfRule>
  </conditionalFormatting>
  <conditionalFormatting sqref="R32:R40">
    <cfRule type="containsText" dxfId="743" priority="745" operator="containsText" text="NO OK">
      <formula>NOT(ISERROR(SEARCH("NO OK",R32)))</formula>
    </cfRule>
  </conditionalFormatting>
  <conditionalFormatting sqref="R43:R51">
    <cfRule type="containsText" dxfId="742" priority="744" operator="containsText" text="NO OK">
      <formula>NOT(ISERROR(SEARCH("NO OK",R43)))</formula>
    </cfRule>
  </conditionalFormatting>
  <conditionalFormatting sqref="R54:R55">
    <cfRule type="containsText" dxfId="741" priority="743" operator="containsText" text="NO OK">
      <formula>NOT(ISERROR(SEARCH("NO OK",R54)))</formula>
    </cfRule>
  </conditionalFormatting>
  <conditionalFormatting sqref="R58:R60">
    <cfRule type="containsText" dxfId="740" priority="742" operator="containsText" text="NO OK">
      <formula>NOT(ISERROR(SEARCH("NO OK",R58)))</formula>
    </cfRule>
  </conditionalFormatting>
  <conditionalFormatting sqref="R63:R64">
    <cfRule type="containsText" dxfId="739" priority="741" operator="containsText" text="NO OK">
      <formula>NOT(ISERROR(SEARCH("NO OK",R63)))</formula>
    </cfRule>
  </conditionalFormatting>
  <conditionalFormatting sqref="R67:R68">
    <cfRule type="containsText" dxfId="738" priority="740" operator="containsText" text="NO OK">
      <formula>NOT(ISERROR(SEARCH("NO OK",R67)))</formula>
    </cfRule>
  </conditionalFormatting>
  <conditionalFormatting sqref="R71:R72">
    <cfRule type="containsText" dxfId="737" priority="739" operator="containsText" text="NO OK">
      <formula>NOT(ISERROR(SEARCH("NO OK",R71)))</formula>
    </cfRule>
  </conditionalFormatting>
  <conditionalFormatting sqref="R75:R76">
    <cfRule type="containsText" dxfId="736" priority="738" operator="containsText" text="NO OK">
      <formula>NOT(ISERROR(SEARCH("NO OK",R75)))</formula>
    </cfRule>
  </conditionalFormatting>
  <conditionalFormatting sqref="R79:R85">
    <cfRule type="containsText" dxfId="735" priority="737" operator="containsText" text="NO OK">
      <formula>NOT(ISERROR(SEARCH("NO OK",R79)))</formula>
    </cfRule>
  </conditionalFormatting>
  <conditionalFormatting sqref="R88:R91">
    <cfRule type="containsText" dxfId="734" priority="736" operator="containsText" text="NO OK">
      <formula>NOT(ISERROR(SEARCH("NO OK",R88)))</formula>
    </cfRule>
  </conditionalFormatting>
  <conditionalFormatting sqref="R94:R97">
    <cfRule type="containsText" dxfId="733" priority="735" operator="containsText" text="NO OK">
      <formula>NOT(ISERROR(SEARCH("NO OK",R94)))</formula>
    </cfRule>
  </conditionalFormatting>
  <conditionalFormatting sqref="R100:R109">
    <cfRule type="containsText" dxfId="732" priority="734" operator="containsText" text="NO OK">
      <formula>NOT(ISERROR(SEARCH("NO OK",R100)))</formula>
    </cfRule>
  </conditionalFormatting>
  <conditionalFormatting sqref="R112">
    <cfRule type="containsText" dxfId="731" priority="733" operator="containsText" text="NO OK">
      <formula>NOT(ISERROR(SEARCH("NO OK",R112)))</formula>
    </cfRule>
  </conditionalFormatting>
  <conditionalFormatting sqref="R115:R122">
    <cfRule type="containsText" dxfId="730" priority="732" operator="containsText" text="NO OK">
      <formula>NOT(ISERROR(SEARCH("NO OK",R115)))</formula>
    </cfRule>
  </conditionalFormatting>
  <conditionalFormatting sqref="R125:R127">
    <cfRule type="containsText" dxfId="729" priority="731" operator="containsText" text="NO OK">
      <formula>NOT(ISERROR(SEARCH("NO OK",R125)))</formula>
    </cfRule>
  </conditionalFormatting>
  <conditionalFormatting sqref="R130:R131">
    <cfRule type="containsText" dxfId="728" priority="730" operator="containsText" text="NO OK">
      <formula>NOT(ISERROR(SEARCH("NO OK",R130)))</formula>
    </cfRule>
  </conditionalFormatting>
  <conditionalFormatting sqref="R134">
    <cfRule type="containsText" dxfId="727" priority="729" operator="containsText" text="NO OK">
      <formula>NOT(ISERROR(SEARCH("NO OK",R134)))</formula>
    </cfRule>
  </conditionalFormatting>
  <conditionalFormatting sqref="R137">
    <cfRule type="containsText" dxfId="726" priority="728" operator="containsText" text="NO OK">
      <formula>NOT(ISERROR(SEARCH("NO OK",R137)))</formula>
    </cfRule>
  </conditionalFormatting>
  <conditionalFormatting sqref="R140:R145">
    <cfRule type="containsText" dxfId="725" priority="727" operator="containsText" text="NO OK">
      <formula>NOT(ISERROR(SEARCH("NO OK",R140)))</formula>
    </cfRule>
  </conditionalFormatting>
  <conditionalFormatting sqref="R148:R149">
    <cfRule type="containsText" dxfId="724" priority="726" operator="containsText" text="NO OK">
      <formula>NOT(ISERROR(SEARCH("NO OK",R148)))</formula>
    </cfRule>
  </conditionalFormatting>
  <conditionalFormatting sqref="R152:R161">
    <cfRule type="containsText" dxfId="723" priority="725" operator="containsText" text="NO OK">
      <formula>NOT(ISERROR(SEARCH("NO OK",R152)))</formula>
    </cfRule>
  </conditionalFormatting>
  <conditionalFormatting sqref="R164:R190">
    <cfRule type="containsText" dxfId="722" priority="724" operator="containsText" text="NO OK">
      <formula>NOT(ISERROR(SEARCH("NO OK",R164)))</formula>
    </cfRule>
  </conditionalFormatting>
  <conditionalFormatting sqref="R193">
    <cfRule type="containsText" dxfId="721" priority="723" operator="containsText" text="NO OK">
      <formula>NOT(ISERROR(SEARCH("NO OK",R193)))</formula>
    </cfRule>
  </conditionalFormatting>
  <conditionalFormatting sqref="R196:R222">
    <cfRule type="containsText" dxfId="720" priority="722" operator="containsText" text="NO OK">
      <formula>NOT(ISERROR(SEARCH("NO OK",R196)))</formula>
    </cfRule>
  </conditionalFormatting>
  <conditionalFormatting sqref="R226:R238">
    <cfRule type="containsText" dxfId="719" priority="721" operator="containsText" text="NO OK">
      <formula>NOT(ISERROR(SEARCH("NO OK",R226)))</formula>
    </cfRule>
  </conditionalFormatting>
  <conditionalFormatting sqref="R241:R287">
    <cfRule type="containsText" dxfId="718" priority="720" operator="containsText" text="NO OK">
      <formula>NOT(ISERROR(SEARCH("NO OK",R241)))</formula>
    </cfRule>
  </conditionalFormatting>
  <conditionalFormatting sqref="R290:R339">
    <cfRule type="containsText" dxfId="717" priority="719" operator="containsText" text="NO OK">
      <formula>NOT(ISERROR(SEARCH("NO OK",R290)))</formula>
    </cfRule>
  </conditionalFormatting>
  <conditionalFormatting sqref="R342:R363">
    <cfRule type="containsText" dxfId="716" priority="718" operator="containsText" text="NO OK">
      <formula>NOT(ISERROR(SEARCH("NO OK",R342)))</formula>
    </cfRule>
  </conditionalFormatting>
  <conditionalFormatting sqref="R366:R367">
    <cfRule type="containsText" dxfId="715" priority="717" operator="containsText" text="NO OK">
      <formula>NOT(ISERROR(SEARCH("NO OK",R366)))</formula>
    </cfRule>
  </conditionalFormatting>
  <conditionalFormatting sqref="R370:R377">
    <cfRule type="containsText" dxfId="714" priority="716" operator="containsText" text="NO OK">
      <formula>NOT(ISERROR(SEARCH("NO OK",R370)))</formula>
    </cfRule>
  </conditionalFormatting>
  <conditionalFormatting sqref="R380:R388">
    <cfRule type="containsText" dxfId="713" priority="715" operator="containsText" text="NO OK">
      <formula>NOT(ISERROR(SEARCH("NO OK",R380)))</formula>
    </cfRule>
  </conditionalFormatting>
  <conditionalFormatting sqref="R391:R394">
    <cfRule type="containsText" dxfId="712" priority="714" operator="containsText" text="NO OK">
      <formula>NOT(ISERROR(SEARCH("NO OK",R391)))</formula>
    </cfRule>
  </conditionalFormatting>
  <conditionalFormatting sqref="R397:R401">
    <cfRule type="containsText" dxfId="711" priority="713" operator="containsText" text="NO OK">
      <formula>NOT(ISERROR(SEARCH("NO OK",R397)))</formula>
    </cfRule>
  </conditionalFormatting>
  <conditionalFormatting sqref="R404:R408">
    <cfRule type="containsText" dxfId="710" priority="712" operator="containsText" text="NO OK">
      <formula>NOT(ISERROR(SEARCH("NO OK",R404)))</formula>
    </cfRule>
  </conditionalFormatting>
  <conditionalFormatting sqref="R411:R422">
    <cfRule type="containsText" dxfId="709" priority="711" operator="containsText" text="NO OK">
      <formula>NOT(ISERROR(SEARCH("NO OK",R411)))</formula>
    </cfRule>
  </conditionalFormatting>
  <conditionalFormatting sqref="R425:R426">
    <cfRule type="containsText" dxfId="708" priority="710" operator="containsText" text="NO OK">
      <formula>NOT(ISERROR(SEARCH("NO OK",R425)))</formula>
    </cfRule>
  </conditionalFormatting>
  <conditionalFormatting sqref="R429">
    <cfRule type="containsText" dxfId="707" priority="709" operator="containsText" text="NO OK">
      <formula>NOT(ISERROR(SEARCH("NO OK",R429)))</formula>
    </cfRule>
  </conditionalFormatting>
  <conditionalFormatting sqref="R432">
    <cfRule type="containsText" dxfId="706" priority="708" operator="containsText" text="NO OK">
      <formula>NOT(ISERROR(SEARCH("NO OK",R432)))</formula>
    </cfRule>
  </conditionalFormatting>
  <conditionalFormatting sqref="R436:R439">
    <cfRule type="containsText" dxfId="705" priority="707" operator="containsText" text="NO OK">
      <formula>NOT(ISERROR(SEARCH("NO OK",R436)))</formula>
    </cfRule>
  </conditionalFormatting>
  <conditionalFormatting sqref="R442:R444">
    <cfRule type="containsText" dxfId="704" priority="706" operator="containsText" text="NO OK">
      <formula>NOT(ISERROR(SEARCH("NO OK",R442)))</formula>
    </cfRule>
  </conditionalFormatting>
  <conditionalFormatting sqref="R447:R450">
    <cfRule type="containsText" dxfId="703" priority="705" operator="containsText" text="NO OK">
      <formula>NOT(ISERROR(SEARCH("NO OK",R447)))</formula>
    </cfRule>
  </conditionalFormatting>
  <conditionalFormatting sqref="R453:R460">
    <cfRule type="containsText" dxfId="702" priority="704" operator="containsText" text="NO OK">
      <formula>NOT(ISERROR(SEARCH("NO OK",R453)))</formula>
    </cfRule>
  </conditionalFormatting>
  <conditionalFormatting sqref="R463">
    <cfRule type="containsText" dxfId="701" priority="703" operator="containsText" text="NO OK">
      <formula>NOT(ISERROR(SEARCH("NO OK",R463)))</formula>
    </cfRule>
  </conditionalFormatting>
  <conditionalFormatting sqref="R466:R469">
    <cfRule type="containsText" dxfId="700" priority="702" operator="containsText" text="NO OK">
      <formula>NOT(ISERROR(SEARCH("NO OK",R466)))</formula>
    </cfRule>
  </conditionalFormatting>
  <conditionalFormatting sqref="R473:R474">
    <cfRule type="containsText" dxfId="699" priority="701" operator="containsText" text="NO OK">
      <formula>NOT(ISERROR(SEARCH("NO OK",R473)))</formula>
    </cfRule>
  </conditionalFormatting>
  <conditionalFormatting sqref="R477:R480">
    <cfRule type="containsText" dxfId="698" priority="700" operator="containsText" text="NO OK">
      <formula>NOT(ISERROR(SEARCH("NO OK",R477)))</formula>
    </cfRule>
  </conditionalFormatting>
  <conditionalFormatting sqref="R483:R486">
    <cfRule type="containsText" dxfId="697" priority="699" operator="containsText" text="NO OK">
      <formula>NOT(ISERROR(SEARCH("NO OK",R483)))</formula>
    </cfRule>
  </conditionalFormatting>
  <conditionalFormatting sqref="R503">
    <cfRule type="containsText" dxfId="696" priority="697" operator="containsText" text="NO OK">
      <formula>NOT(ISERROR(SEARCH("NO OK",R503)))</formula>
    </cfRule>
  </conditionalFormatting>
  <conditionalFormatting sqref="R506">
    <cfRule type="containsText" dxfId="695" priority="696" operator="containsText" text="NO OK">
      <formula>NOT(ISERROR(SEARCH("NO OK",R506)))</formula>
    </cfRule>
  </conditionalFormatting>
  <conditionalFormatting sqref="R507">
    <cfRule type="containsText" dxfId="694" priority="695" operator="containsText" text="NO OK">
      <formula>NOT(ISERROR(SEARCH("NO OK",R507)))</formula>
    </cfRule>
  </conditionalFormatting>
  <conditionalFormatting sqref="U7:U12">
    <cfRule type="containsText" dxfId="693" priority="694" operator="containsText" text="NO OK">
      <formula>NOT(ISERROR(SEARCH("NO OK",U7)))</formula>
    </cfRule>
  </conditionalFormatting>
  <conditionalFormatting sqref="U489:U491">
    <cfRule type="containsText" dxfId="692" priority="644" operator="containsText" text="NO OK">
      <formula>NOT(ISERROR(SEARCH("NO OK",U489)))</formula>
    </cfRule>
  </conditionalFormatting>
  <conditionalFormatting sqref="U15:U18">
    <cfRule type="containsText" dxfId="691" priority="693" operator="containsText" text="NO OK">
      <formula>NOT(ISERROR(SEARCH("NO OK",U15)))</formula>
    </cfRule>
  </conditionalFormatting>
  <conditionalFormatting sqref="U21:U29">
    <cfRule type="containsText" dxfId="690" priority="692" operator="containsText" text="NO OK">
      <formula>NOT(ISERROR(SEARCH("NO OK",U21)))</formula>
    </cfRule>
  </conditionalFormatting>
  <conditionalFormatting sqref="U32:U40">
    <cfRule type="containsText" dxfId="689" priority="691" operator="containsText" text="NO OK">
      <formula>NOT(ISERROR(SEARCH("NO OK",U32)))</formula>
    </cfRule>
  </conditionalFormatting>
  <conditionalFormatting sqref="U43:U51">
    <cfRule type="containsText" dxfId="688" priority="690" operator="containsText" text="NO OK">
      <formula>NOT(ISERROR(SEARCH("NO OK",U43)))</formula>
    </cfRule>
  </conditionalFormatting>
  <conditionalFormatting sqref="U54:U55">
    <cfRule type="containsText" dxfId="687" priority="689" operator="containsText" text="NO OK">
      <formula>NOT(ISERROR(SEARCH("NO OK",U54)))</formula>
    </cfRule>
  </conditionalFormatting>
  <conditionalFormatting sqref="U58:U60">
    <cfRule type="containsText" dxfId="686" priority="688" operator="containsText" text="NO OK">
      <formula>NOT(ISERROR(SEARCH("NO OK",U58)))</formula>
    </cfRule>
  </conditionalFormatting>
  <conditionalFormatting sqref="U63:U64">
    <cfRule type="containsText" dxfId="685" priority="687" operator="containsText" text="NO OK">
      <formula>NOT(ISERROR(SEARCH("NO OK",U63)))</formula>
    </cfRule>
  </conditionalFormatting>
  <conditionalFormatting sqref="U67:U68">
    <cfRule type="containsText" dxfId="684" priority="686" operator="containsText" text="NO OK">
      <formula>NOT(ISERROR(SEARCH("NO OK",U67)))</formula>
    </cfRule>
  </conditionalFormatting>
  <conditionalFormatting sqref="U71:U72">
    <cfRule type="containsText" dxfId="683" priority="685" operator="containsText" text="NO OK">
      <formula>NOT(ISERROR(SEARCH("NO OK",U71)))</formula>
    </cfRule>
  </conditionalFormatting>
  <conditionalFormatting sqref="U75:U76">
    <cfRule type="containsText" dxfId="682" priority="684" operator="containsText" text="NO OK">
      <formula>NOT(ISERROR(SEARCH("NO OK",U75)))</formula>
    </cfRule>
  </conditionalFormatting>
  <conditionalFormatting sqref="U79:U85">
    <cfRule type="containsText" dxfId="681" priority="683" operator="containsText" text="NO OK">
      <formula>NOT(ISERROR(SEARCH("NO OK",U79)))</formula>
    </cfRule>
  </conditionalFormatting>
  <conditionalFormatting sqref="U88:U91">
    <cfRule type="containsText" dxfId="680" priority="682" operator="containsText" text="NO OK">
      <formula>NOT(ISERROR(SEARCH("NO OK",U88)))</formula>
    </cfRule>
  </conditionalFormatting>
  <conditionalFormatting sqref="U94:U97">
    <cfRule type="containsText" dxfId="679" priority="681" operator="containsText" text="NO OK">
      <formula>NOT(ISERROR(SEARCH("NO OK",U94)))</formula>
    </cfRule>
  </conditionalFormatting>
  <conditionalFormatting sqref="U100:U109">
    <cfRule type="containsText" dxfId="678" priority="680" operator="containsText" text="NO OK">
      <formula>NOT(ISERROR(SEARCH("NO OK",U100)))</formula>
    </cfRule>
  </conditionalFormatting>
  <conditionalFormatting sqref="U112">
    <cfRule type="containsText" dxfId="677" priority="679" operator="containsText" text="NO OK">
      <formula>NOT(ISERROR(SEARCH("NO OK",U112)))</formula>
    </cfRule>
  </conditionalFormatting>
  <conditionalFormatting sqref="U115:U122">
    <cfRule type="containsText" dxfId="676" priority="678" operator="containsText" text="NO OK">
      <formula>NOT(ISERROR(SEARCH("NO OK",U115)))</formula>
    </cfRule>
  </conditionalFormatting>
  <conditionalFormatting sqref="U125:U127">
    <cfRule type="containsText" dxfId="675" priority="677" operator="containsText" text="NO OK">
      <formula>NOT(ISERROR(SEARCH("NO OK",U125)))</formula>
    </cfRule>
  </conditionalFormatting>
  <conditionalFormatting sqref="U130:U131">
    <cfRule type="containsText" dxfId="674" priority="676" operator="containsText" text="NO OK">
      <formula>NOT(ISERROR(SEARCH("NO OK",U130)))</formula>
    </cfRule>
  </conditionalFormatting>
  <conditionalFormatting sqref="U134">
    <cfRule type="containsText" dxfId="673" priority="675" operator="containsText" text="NO OK">
      <formula>NOT(ISERROR(SEARCH("NO OK",U134)))</formula>
    </cfRule>
  </conditionalFormatting>
  <conditionalFormatting sqref="U137">
    <cfRule type="containsText" dxfId="672" priority="674" operator="containsText" text="NO OK">
      <formula>NOT(ISERROR(SEARCH("NO OK",U137)))</formula>
    </cfRule>
  </conditionalFormatting>
  <conditionalFormatting sqref="U140:U145">
    <cfRule type="containsText" dxfId="671" priority="673" operator="containsText" text="NO OK">
      <formula>NOT(ISERROR(SEARCH("NO OK",U140)))</formula>
    </cfRule>
  </conditionalFormatting>
  <conditionalFormatting sqref="U148:U149">
    <cfRule type="containsText" dxfId="670" priority="672" operator="containsText" text="NO OK">
      <formula>NOT(ISERROR(SEARCH("NO OK",U148)))</formula>
    </cfRule>
  </conditionalFormatting>
  <conditionalFormatting sqref="U152:U161">
    <cfRule type="containsText" dxfId="669" priority="671" operator="containsText" text="NO OK">
      <formula>NOT(ISERROR(SEARCH("NO OK",U152)))</formula>
    </cfRule>
  </conditionalFormatting>
  <conditionalFormatting sqref="U164:U190">
    <cfRule type="containsText" dxfId="668" priority="670" operator="containsText" text="NO OK">
      <formula>NOT(ISERROR(SEARCH("NO OK",U164)))</formula>
    </cfRule>
  </conditionalFormatting>
  <conditionalFormatting sqref="U193">
    <cfRule type="containsText" dxfId="667" priority="669" operator="containsText" text="NO OK">
      <formula>NOT(ISERROR(SEARCH("NO OK",U193)))</formula>
    </cfRule>
  </conditionalFormatting>
  <conditionalFormatting sqref="U196:U222">
    <cfRule type="containsText" dxfId="666" priority="668" operator="containsText" text="NO OK">
      <formula>NOT(ISERROR(SEARCH("NO OK",U196)))</formula>
    </cfRule>
  </conditionalFormatting>
  <conditionalFormatting sqref="U226:U238">
    <cfRule type="containsText" dxfId="665" priority="667" operator="containsText" text="NO OK">
      <formula>NOT(ISERROR(SEARCH("NO OK",U226)))</formula>
    </cfRule>
  </conditionalFormatting>
  <conditionalFormatting sqref="U241:U287">
    <cfRule type="containsText" dxfId="664" priority="666" operator="containsText" text="NO OK">
      <formula>NOT(ISERROR(SEARCH("NO OK",U241)))</formula>
    </cfRule>
  </conditionalFormatting>
  <conditionalFormatting sqref="U290:U339">
    <cfRule type="containsText" dxfId="663" priority="665" operator="containsText" text="NO OK">
      <formula>NOT(ISERROR(SEARCH("NO OK",U290)))</formula>
    </cfRule>
  </conditionalFormatting>
  <conditionalFormatting sqref="U342:U363">
    <cfRule type="containsText" dxfId="662" priority="664" operator="containsText" text="NO OK">
      <formula>NOT(ISERROR(SEARCH("NO OK",U342)))</formula>
    </cfRule>
  </conditionalFormatting>
  <conditionalFormatting sqref="U366:U367">
    <cfRule type="containsText" dxfId="661" priority="663" operator="containsText" text="NO OK">
      <formula>NOT(ISERROR(SEARCH("NO OK",U366)))</formula>
    </cfRule>
  </conditionalFormatting>
  <conditionalFormatting sqref="U370:U377">
    <cfRule type="containsText" dxfId="660" priority="662" operator="containsText" text="NO OK">
      <formula>NOT(ISERROR(SEARCH("NO OK",U370)))</formula>
    </cfRule>
  </conditionalFormatting>
  <conditionalFormatting sqref="U380:U388">
    <cfRule type="containsText" dxfId="659" priority="661" operator="containsText" text="NO OK">
      <formula>NOT(ISERROR(SEARCH("NO OK",U380)))</formula>
    </cfRule>
  </conditionalFormatting>
  <conditionalFormatting sqref="U391:U394">
    <cfRule type="containsText" dxfId="658" priority="660" operator="containsText" text="NO OK">
      <formula>NOT(ISERROR(SEARCH("NO OK",U391)))</formula>
    </cfRule>
  </conditionalFormatting>
  <conditionalFormatting sqref="U397:U401">
    <cfRule type="containsText" dxfId="657" priority="659" operator="containsText" text="NO OK">
      <formula>NOT(ISERROR(SEARCH("NO OK",U397)))</formula>
    </cfRule>
  </conditionalFormatting>
  <conditionalFormatting sqref="U404:U408">
    <cfRule type="containsText" dxfId="656" priority="658" operator="containsText" text="NO OK">
      <formula>NOT(ISERROR(SEARCH("NO OK",U404)))</formula>
    </cfRule>
  </conditionalFormatting>
  <conditionalFormatting sqref="U411:U422">
    <cfRule type="containsText" dxfId="655" priority="657" operator="containsText" text="NO OK">
      <formula>NOT(ISERROR(SEARCH("NO OK",U411)))</formula>
    </cfRule>
  </conditionalFormatting>
  <conditionalFormatting sqref="U425:U426">
    <cfRule type="containsText" dxfId="654" priority="656" operator="containsText" text="NO OK">
      <formula>NOT(ISERROR(SEARCH("NO OK",U425)))</formula>
    </cfRule>
  </conditionalFormatting>
  <conditionalFormatting sqref="U429">
    <cfRule type="containsText" dxfId="653" priority="655" operator="containsText" text="NO OK">
      <formula>NOT(ISERROR(SEARCH("NO OK",U429)))</formula>
    </cfRule>
  </conditionalFormatting>
  <conditionalFormatting sqref="U432">
    <cfRule type="containsText" dxfId="652" priority="654" operator="containsText" text="NO OK">
      <formula>NOT(ISERROR(SEARCH("NO OK",U432)))</formula>
    </cfRule>
  </conditionalFormatting>
  <conditionalFormatting sqref="U436:U439">
    <cfRule type="containsText" dxfId="651" priority="653" operator="containsText" text="NO OK">
      <formula>NOT(ISERROR(SEARCH("NO OK",U436)))</formula>
    </cfRule>
  </conditionalFormatting>
  <conditionalFormatting sqref="U442:U444">
    <cfRule type="containsText" dxfId="650" priority="652" operator="containsText" text="NO OK">
      <formula>NOT(ISERROR(SEARCH("NO OK",U442)))</formula>
    </cfRule>
  </conditionalFormatting>
  <conditionalFormatting sqref="U447:U450">
    <cfRule type="containsText" dxfId="649" priority="651" operator="containsText" text="NO OK">
      <formula>NOT(ISERROR(SEARCH("NO OK",U447)))</formula>
    </cfRule>
  </conditionalFormatting>
  <conditionalFormatting sqref="U453:U460">
    <cfRule type="containsText" dxfId="648" priority="650" operator="containsText" text="NO OK">
      <formula>NOT(ISERROR(SEARCH("NO OK",U453)))</formula>
    </cfRule>
  </conditionalFormatting>
  <conditionalFormatting sqref="U463">
    <cfRule type="containsText" dxfId="647" priority="649" operator="containsText" text="NO OK">
      <formula>NOT(ISERROR(SEARCH("NO OK",U463)))</formula>
    </cfRule>
  </conditionalFormatting>
  <conditionalFormatting sqref="U466:U469">
    <cfRule type="containsText" dxfId="646" priority="648" operator="containsText" text="NO OK">
      <formula>NOT(ISERROR(SEARCH("NO OK",U466)))</formula>
    </cfRule>
  </conditionalFormatting>
  <conditionalFormatting sqref="U473:U474">
    <cfRule type="containsText" dxfId="645" priority="647" operator="containsText" text="NO OK">
      <formula>NOT(ISERROR(SEARCH("NO OK",U473)))</formula>
    </cfRule>
  </conditionalFormatting>
  <conditionalFormatting sqref="U477:U480">
    <cfRule type="containsText" dxfId="644" priority="646" operator="containsText" text="NO OK">
      <formula>NOT(ISERROR(SEARCH("NO OK",U477)))</formula>
    </cfRule>
  </conditionalFormatting>
  <conditionalFormatting sqref="U483:U486">
    <cfRule type="containsText" dxfId="643" priority="645" operator="containsText" text="NO OK">
      <formula>NOT(ISERROR(SEARCH("NO OK",U483)))</formula>
    </cfRule>
  </conditionalFormatting>
  <conditionalFormatting sqref="U503">
    <cfRule type="containsText" dxfId="642" priority="643" operator="containsText" text="NO OK">
      <formula>NOT(ISERROR(SEARCH("NO OK",U503)))</formula>
    </cfRule>
  </conditionalFormatting>
  <conditionalFormatting sqref="U506">
    <cfRule type="containsText" dxfId="641" priority="642" operator="containsText" text="NO OK">
      <formula>NOT(ISERROR(SEARCH("NO OK",U506)))</formula>
    </cfRule>
  </conditionalFormatting>
  <conditionalFormatting sqref="U507">
    <cfRule type="containsText" dxfId="640" priority="641" operator="containsText" text="NO OK">
      <formula>NOT(ISERROR(SEARCH("NO OK",U507)))</formula>
    </cfRule>
  </conditionalFormatting>
  <conditionalFormatting sqref="X7:X12">
    <cfRule type="containsText" dxfId="639" priority="640" operator="containsText" text="NO OK">
      <formula>NOT(ISERROR(SEARCH("NO OK",X7)))</formula>
    </cfRule>
  </conditionalFormatting>
  <conditionalFormatting sqref="X489:X491">
    <cfRule type="containsText" dxfId="638" priority="590" operator="containsText" text="NO OK">
      <formula>NOT(ISERROR(SEARCH("NO OK",X489)))</formula>
    </cfRule>
  </conditionalFormatting>
  <conditionalFormatting sqref="X15:X18">
    <cfRule type="containsText" dxfId="637" priority="639" operator="containsText" text="NO OK">
      <formula>NOT(ISERROR(SEARCH("NO OK",X15)))</formula>
    </cfRule>
  </conditionalFormatting>
  <conditionalFormatting sqref="X21:X29">
    <cfRule type="containsText" dxfId="636" priority="638" operator="containsText" text="NO OK">
      <formula>NOT(ISERROR(SEARCH("NO OK",X21)))</formula>
    </cfRule>
  </conditionalFormatting>
  <conditionalFormatting sqref="X32:X40">
    <cfRule type="containsText" dxfId="635" priority="637" operator="containsText" text="NO OK">
      <formula>NOT(ISERROR(SEARCH("NO OK",X32)))</formula>
    </cfRule>
  </conditionalFormatting>
  <conditionalFormatting sqref="X43:X51">
    <cfRule type="containsText" dxfId="634" priority="636" operator="containsText" text="NO OK">
      <formula>NOT(ISERROR(SEARCH("NO OK",X43)))</formula>
    </cfRule>
  </conditionalFormatting>
  <conditionalFormatting sqref="X54:X55">
    <cfRule type="containsText" dxfId="633" priority="635" operator="containsText" text="NO OK">
      <formula>NOT(ISERROR(SEARCH("NO OK",X54)))</formula>
    </cfRule>
  </conditionalFormatting>
  <conditionalFormatting sqref="X58:X60">
    <cfRule type="containsText" dxfId="632" priority="634" operator="containsText" text="NO OK">
      <formula>NOT(ISERROR(SEARCH("NO OK",X58)))</formula>
    </cfRule>
  </conditionalFormatting>
  <conditionalFormatting sqref="X63:X64">
    <cfRule type="containsText" dxfId="631" priority="633" operator="containsText" text="NO OK">
      <formula>NOT(ISERROR(SEARCH("NO OK",X63)))</formula>
    </cfRule>
  </conditionalFormatting>
  <conditionalFormatting sqref="X67:X68">
    <cfRule type="containsText" dxfId="630" priority="632" operator="containsText" text="NO OK">
      <formula>NOT(ISERROR(SEARCH("NO OK",X67)))</formula>
    </cfRule>
  </conditionalFormatting>
  <conditionalFormatting sqref="X71:X72">
    <cfRule type="containsText" dxfId="629" priority="631" operator="containsText" text="NO OK">
      <formula>NOT(ISERROR(SEARCH("NO OK",X71)))</formula>
    </cfRule>
  </conditionalFormatting>
  <conditionalFormatting sqref="X75:X76">
    <cfRule type="containsText" dxfId="628" priority="630" operator="containsText" text="NO OK">
      <formula>NOT(ISERROR(SEARCH("NO OK",X75)))</formula>
    </cfRule>
  </conditionalFormatting>
  <conditionalFormatting sqref="X79:X85">
    <cfRule type="containsText" dxfId="627" priority="629" operator="containsText" text="NO OK">
      <formula>NOT(ISERROR(SEARCH("NO OK",X79)))</formula>
    </cfRule>
  </conditionalFormatting>
  <conditionalFormatting sqref="X88:X91">
    <cfRule type="containsText" dxfId="626" priority="628" operator="containsText" text="NO OK">
      <formula>NOT(ISERROR(SEARCH("NO OK",X88)))</formula>
    </cfRule>
  </conditionalFormatting>
  <conditionalFormatting sqref="X94:X97">
    <cfRule type="containsText" dxfId="625" priority="627" operator="containsText" text="NO OK">
      <formula>NOT(ISERROR(SEARCH("NO OK",X94)))</formula>
    </cfRule>
  </conditionalFormatting>
  <conditionalFormatting sqref="X100:X109">
    <cfRule type="containsText" dxfId="624" priority="626" operator="containsText" text="NO OK">
      <formula>NOT(ISERROR(SEARCH("NO OK",X100)))</formula>
    </cfRule>
  </conditionalFormatting>
  <conditionalFormatting sqref="X112">
    <cfRule type="containsText" dxfId="623" priority="625" operator="containsText" text="NO OK">
      <formula>NOT(ISERROR(SEARCH("NO OK",X112)))</formula>
    </cfRule>
  </conditionalFormatting>
  <conditionalFormatting sqref="X115:X122">
    <cfRule type="containsText" dxfId="622" priority="624" operator="containsText" text="NO OK">
      <formula>NOT(ISERROR(SEARCH("NO OK",X115)))</formula>
    </cfRule>
  </conditionalFormatting>
  <conditionalFormatting sqref="X125:X127">
    <cfRule type="containsText" dxfId="621" priority="623" operator="containsText" text="NO OK">
      <formula>NOT(ISERROR(SEARCH("NO OK",X125)))</formula>
    </cfRule>
  </conditionalFormatting>
  <conditionalFormatting sqref="X130:X131">
    <cfRule type="containsText" dxfId="620" priority="622" operator="containsText" text="NO OK">
      <formula>NOT(ISERROR(SEARCH("NO OK",X130)))</formula>
    </cfRule>
  </conditionalFormatting>
  <conditionalFormatting sqref="X134">
    <cfRule type="containsText" dxfId="619" priority="621" operator="containsText" text="NO OK">
      <formula>NOT(ISERROR(SEARCH("NO OK",X134)))</formula>
    </cfRule>
  </conditionalFormatting>
  <conditionalFormatting sqref="X137">
    <cfRule type="containsText" dxfId="618" priority="620" operator="containsText" text="NO OK">
      <formula>NOT(ISERROR(SEARCH("NO OK",X137)))</formula>
    </cfRule>
  </conditionalFormatting>
  <conditionalFormatting sqref="X140:X145">
    <cfRule type="containsText" dxfId="617" priority="619" operator="containsText" text="NO OK">
      <formula>NOT(ISERROR(SEARCH("NO OK",X140)))</formula>
    </cfRule>
  </conditionalFormatting>
  <conditionalFormatting sqref="X148:X149">
    <cfRule type="containsText" dxfId="616" priority="618" operator="containsText" text="NO OK">
      <formula>NOT(ISERROR(SEARCH("NO OK",X148)))</formula>
    </cfRule>
  </conditionalFormatting>
  <conditionalFormatting sqref="X152:X161">
    <cfRule type="containsText" dxfId="615" priority="617" operator="containsText" text="NO OK">
      <formula>NOT(ISERROR(SEARCH("NO OK",X152)))</formula>
    </cfRule>
  </conditionalFormatting>
  <conditionalFormatting sqref="X164:X190">
    <cfRule type="containsText" dxfId="614" priority="616" operator="containsText" text="NO OK">
      <formula>NOT(ISERROR(SEARCH("NO OK",X164)))</formula>
    </cfRule>
  </conditionalFormatting>
  <conditionalFormatting sqref="X193">
    <cfRule type="containsText" dxfId="613" priority="615" operator="containsText" text="NO OK">
      <formula>NOT(ISERROR(SEARCH("NO OK",X193)))</formula>
    </cfRule>
  </conditionalFormatting>
  <conditionalFormatting sqref="X196:X222">
    <cfRule type="containsText" dxfId="612" priority="614" operator="containsText" text="NO OK">
      <formula>NOT(ISERROR(SEARCH("NO OK",X196)))</formula>
    </cfRule>
  </conditionalFormatting>
  <conditionalFormatting sqref="X226:X238">
    <cfRule type="containsText" dxfId="611" priority="613" operator="containsText" text="NO OK">
      <formula>NOT(ISERROR(SEARCH("NO OK",X226)))</formula>
    </cfRule>
  </conditionalFormatting>
  <conditionalFormatting sqref="X241:X287">
    <cfRule type="containsText" dxfId="610" priority="612" operator="containsText" text="NO OK">
      <formula>NOT(ISERROR(SEARCH("NO OK",X241)))</formula>
    </cfRule>
  </conditionalFormatting>
  <conditionalFormatting sqref="X290:X339">
    <cfRule type="containsText" dxfId="609" priority="611" operator="containsText" text="NO OK">
      <formula>NOT(ISERROR(SEARCH("NO OK",X290)))</formula>
    </cfRule>
  </conditionalFormatting>
  <conditionalFormatting sqref="X342:X363">
    <cfRule type="containsText" dxfId="608" priority="610" operator="containsText" text="NO OK">
      <formula>NOT(ISERROR(SEARCH("NO OK",X342)))</formula>
    </cfRule>
  </conditionalFormatting>
  <conditionalFormatting sqref="X366:X367">
    <cfRule type="containsText" dxfId="607" priority="609" operator="containsText" text="NO OK">
      <formula>NOT(ISERROR(SEARCH("NO OK",X366)))</formula>
    </cfRule>
  </conditionalFormatting>
  <conditionalFormatting sqref="X370:X377">
    <cfRule type="containsText" dxfId="606" priority="608" operator="containsText" text="NO OK">
      <formula>NOT(ISERROR(SEARCH("NO OK",X370)))</formula>
    </cfRule>
  </conditionalFormatting>
  <conditionalFormatting sqref="X380:X388">
    <cfRule type="containsText" dxfId="605" priority="607" operator="containsText" text="NO OK">
      <formula>NOT(ISERROR(SEARCH("NO OK",X380)))</formula>
    </cfRule>
  </conditionalFormatting>
  <conditionalFormatting sqref="X391:X394">
    <cfRule type="containsText" dxfId="604" priority="606" operator="containsText" text="NO OK">
      <formula>NOT(ISERROR(SEARCH("NO OK",X391)))</formula>
    </cfRule>
  </conditionalFormatting>
  <conditionalFormatting sqref="X397:X401">
    <cfRule type="containsText" dxfId="603" priority="605" operator="containsText" text="NO OK">
      <formula>NOT(ISERROR(SEARCH("NO OK",X397)))</formula>
    </cfRule>
  </conditionalFormatting>
  <conditionalFormatting sqref="X404:X408">
    <cfRule type="containsText" dxfId="602" priority="604" operator="containsText" text="NO OK">
      <formula>NOT(ISERROR(SEARCH("NO OK",X404)))</formula>
    </cfRule>
  </conditionalFormatting>
  <conditionalFormatting sqref="X411:X422">
    <cfRule type="containsText" dxfId="601" priority="603" operator="containsText" text="NO OK">
      <formula>NOT(ISERROR(SEARCH("NO OK",X411)))</formula>
    </cfRule>
  </conditionalFormatting>
  <conditionalFormatting sqref="X425:X426">
    <cfRule type="containsText" dxfId="600" priority="602" operator="containsText" text="NO OK">
      <formula>NOT(ISERROR(SEARCH("NO OK",X425)))</formula>
    </cfRule>
  </conditionalFormatting>
  <conditionalFormatting sqref="X429">
    <cfRule type="containsText" dxfId="599" priority="601" operator="containsText" text="NO OK">
      <formula>NOT(ISERROR(SEARCH("NO OK",X429)))</formula>
    </cfRule>
  </conditionalFormatting>
  <conditionalFormatting sqref="X432">
    <cfRule type="containsText" dxfId="598" priority="600" operator="containsText" text="NO OK">
      <formula>NOT(ISERROR(SEARCH("NO OK",X432)))</formula>
    </cfRule>
  </conditionalFormatting>
  <conditionalFormatting sqref="X436:X439">
    <cfRule type="containsText" dxfId="597" priority="599" operator="containsText" text="NO OK">
      <formula>NOT(ISERROR(SEARCH("NO OK",X436)))</formula>
    </cfRule>
  </conditionalFormatting>
  <conditionalFormatting sqref="X442:X444">
    <cfRule type="containsText" dxfId="596" priority="598" operator="containsText" text="NO OK">
      <formula>NOT(ISERROR(SEARCH("NO OK",X442)))</formula>
    </cfRule>
  </conditionalFormatting>
  <conditionalFormatting sqref="X447:X450">
    <cfRule type="containsText" dxfId="595" priority="597" operator="containsText" text="NO OK">
      <formula>NOT(ISERROR(SEARCH("NO OK",X447)))</formula>
    </cfRule>
  </conditionalFormatting>
  <conditionalFormatting sqref="X453:X460">
    <cfRule type="containsText" dxfId="594" priority="596" operator="containsText" text="NO OK">
      <formula>NOT(ISERROR(SEARCH("NO OK",X453)))</formula>
    </cfRule>
  </conditionalFormatting>
  <conditionalFormatting sqref="X463">
    <cfRule type="containsText" dxfId="593" priority="595" operator="containsText" text="NO OK">
      <formula>NOT(ISERROR(SEARCH("NO OK",X463)))</formula>
    </cfRule>
  </conditionalFormatting>
  <conditionalFormatting sqref="X466:X469">
    <cfRule type="containsText" dxfId="592" priority="594" operator="containsText" text="NO OK">
      <formula>NOT(ISERROR(SEARCH("NO OK",X466)))</formula>
    </cfRule>
  </conditionalFormatting>
  <conditionalFormatting sqref="X473:X474">
    <cfRule type="containsText" dxfId="591" priority="593" operator="containsText" text="NO OK">
      <formula>NOT(ISERROR(SEARCH("NO OK",X473)))</formula>
    </cfRule>
  </conditionalFormatting>
  <conditionalFormatting sqref="X477:X480">
    <cfRule type="containsText" dxfId="590" priority="592" operator="containsText" text="NO OK">
      <formula>NOT(ISERROR(SEARCH("NO OK",X477)))</formula>
    </cfRule>
  </conditionalFormatting>
  <conditionalFormatting sqref="X483:X486">
    <cfRule type="containsText" dxfId="589" priority="591" operator="containsText" text="NO OK">
      <formula>NOT(ISERROR(SEARCH("NO OK",X483)))</formula>
    </cfRule>
  </conditionalFormatting>
  <conditionalFormatting sqref="X503">
    <cfRule type="containsText" dxfId="588" priority="589" operator="containsText" text="NO OK">
      <formula>NOT(ISERROR(SEARCH("NO OK",X503)))</formula>
    </cfRule>
  </conditionalFormatting>
  <conditionalFormatting sqref="X506">
    <cfRule type="containsText" dxfId="587" priority="588" operator="containsText" text="NO OK">
      <formula>NOT(ISERROR(SEARCH("NO OK",X506)))</formula>
    </cfRule>
  </conditionalFormatting>
  <conditionalFormatting sqref="X507">
    <cfRule type="containsText" dxfId="586" priority="587" operator="containsText" text="NO OK">
      <formula>NOT(ISERROR(SEARCH("NO OK",X507)))</formula>
    </cfRule>
  </conditionalFormatting>
  <conditionalFormatting sqref="AA7:AA12">
    <cfRule type="containsText" dxfId="585" priority="586" operator="containsText" text="NO OK">
      <formula>NOT(ISERROR(SEARCH("NO OK",AA7)))</formula>
    </cfRule>
  </conditionalFormatting>
  <conditionalFormatting sqref="AA489:AA491">
    <cfRule type="containsText" dxfId="584" priority="536" operator="containsText" text="NO OK">
      <formula>NOT(ISERROR(SEARCH("NO OK",AA489)))</formula>
    </cfRule>
  </conditionalFormatting>
  <conditionalFormatting sqref="AA15:AA18">
    <cfRule type="containsText" dxfId="583" priority="585" operator="containsText" text="NO OK">
      <formula>NOT(ISERROR(SEARCH("NO OK",AA15)))</formula>
    </cfRule>
  </conditionalFormatting>
  <conditionalFormatting sqref="AA21:AA29">
    <cfRule type="containsText" dxfId="582" priority="584" operator="containsText" text="NO OK">
      <formula>NOT(ISERROR(SEARCH("NO OK",AA21)))</formula>
    </cfRule>
  </conditionalFormatting>
  <conditionalFormatting sqref="AA32:AA40">
    <cfRule type="containsText" dxfId="581" priority="583" operator="containsText" text="NO OK">
      <formula>NOT(ISERROR(SEARCH("NO OK",AA32)))</formula>
    </cfRule>
  </conditionalFormatting>
  <conditionalFormatting sqref="AA43:AA51">
    <cfRule type="containsText" dxfId="580" priority="582" operator="containsText" text="NO OK">
      <formula>NOT(ISERROR(SEARCH("NO OK",AA43)))</formula>
    </cfRule>
  </conditionalFormatting>
  <conditionalFormatting sqref="AA54:AA55">
    <cfRule type="containsText" dxfId="579" priority="581" operator="containsText" text="NO OK">
      <formula>NOT(ISERROR(SEARCH("NO OK",AA54)))</formula>
    </cfRule>
  </conditionalFormatting>
  <conditionalFormatting sqref="AA58:AA60">
    <cfRule type="containsText" dxfId="578" priority="580" operator="containsText" text="NO OK">
      <formula>NOT(ISERROR(SEARCH("NO OK",AA58)))</formula>
    </cfRule>
  </conditionalFormatting>
  <conditionalFormatting sqref="AA63:AA64">
    <cfRule type="containsText" dxfId="577" priority="579" operator="containsText" text="NO OK">
      <formula>NOT(ISERROR(SEARCH("NO OK",AA63)))</formula>
    </cfRule>
  </conditionalFormatting>
  <conditionalFormatting sqref="AA67:AA68">
    <cfRule type="containsText" dxfId="576" priority="578" operator="containsText" text="NO OK">
      <formula>NOT(ISERROR(SEARCH("NO OK",AA67)))</formula>
    </cfRule>
  </conditionalFormatting>
  <conditionalFormatting sqref="AA71:AA72">
    <cfRule type="containsText" dxfId="575" priority="577" operator="containsText" text="NO OK">
      <formula>NOT(ISERROR(SEARCH("NO OK",AA71)))</formula>
    </cfRule>
  </conditionalFormatting>
  <conditionalFormatting sqref="AA75:AA76">
    <cfRule type="containsText" dxfId="574" priority="576" operator="containsText" text="NO OK">
      <formula>NOT(ISERROR(SEARCH("NO OK",AA75)))</formula>
    </cfRule>
  </conditionalFormatting>
  <conditionalFormatting sqref="AA79:AA85">
    <cfRule type="containsText" dxfId="573" priority="575" operator="containsText" text="NO OK">
      <formula>NOT(ISERROR(SEARCH("NO OK",AA79)))</formula>
    </cfRule>
  </conditionalFormatting>
  <conditionalFormatting sqref="AA88:AA91">
    <cfRule type="containsText" dxfId="572" priority="574" operator="containsText" text="NO OK">
      <formula>NOT(ISERROR(SEARCH("NO OK",AA88)))</formula>
    </cfRule>
  </conditionalFormatting>
  <conditionalFormatting sqref="AA94:AA97">
    <cfRule type="containsText" dxfId="571" priority="573" operator="containsText" text="NO OK">
      <formula>NOT(ISERROR(SEARCH("NO OK",AA94)))</formula>
    </cfRule>
  </conditionalFormatting>
  <conditionalFormatting sqref="AA100:AA109">
    <cfRule type="containsText" dxfId="570" priority="572" operator="containsText" text="NO OK">
      <formula>NOT(ISERROR(SEARCH("NO OK",AA100)))</formula>
    </cfRule>
  </conditionalFormatting>
  <conditionalFormatting sqref="AA112">
    <cfRule type="containsText" dxfId="569" priority="571" operator="containsText" text="NO OK">
      <formula>NOT(ISERROR(SEARCH("NO OK",AA112)))</formula>
    </cfRule>
  </conditionalFormatting>
  <conditionalFormatting sqref="AA115:AA122">
    <cfRule type="containsText" dxfId="568" priority="570" operator="containsText" text="NO OK">
      <formula>NOT(ISERROR(SEARCH("NO OK",AA115)))</formula>
    </cfRule>
  </conditionalFormatting>
  <conditionalFormatting sqref="AA125:AA127">
    <cfRule type="containsText" dxfId="567" priority="569" operator="containsText" text="NO OK">
      <formula>NOT(ISERROR(SEARCH("NO OK",AA125)))</formula>
    </cfRule>
  </conditionalFormatting>
  <conditionalFormatting sqref="AA130:AA131">
    <cfRule type="containsText" dxfId="566" priority="568" operator="containsText" text="NO OK">
      <formula>NOT(ISERROR(SEARCH("NO OK",AA130)))</formula>
    </cfRule>
  </conditionalFormatting>
  <conditionalFormatting sqref="AA134">
    <cfRule type="containsText" dxfId="565" priority="567" operator="containsText" text="NO OK">
      <formula>NOT(ISERROR(SEARCH("NO OK",AA134)))</formula>
    </cfRule>
  </conditionalFormatting>
  <conditionalFormatting sqref="AA137">
    <cfRule type="containsText" dxfId="564" priority="566" operator="containsText" text="NO OK">
      <formula>NOT(ISERROR(SEARCH("NO OK",AA137)))</formula>
    </cfRule>
  </conditionalFormatting>
  <conditionalFormatting sqref="AA140:AA145">
    <cfRule type="containsText" dxfId="563" priority="565" operator="containsText" text="NO OK">
      <formula>NOT(ISERROR(SEARCH("NO OK",AA140)))</formula>
    </cfRule>
  </conditionalFormatting>
  <conditionalFormatting sqref="AA148:AA149">
    <cfRule type="containsText" dxfId="562" priority="564" operator="containsText" text="NO OK">
      <formula>NOT(ISERROR(SEARCH("NO OK",AA148)))</formula>
    </cfRule>
  </conditionalFormatting>
  <conditionalFormatting sqref="AA152:AA161">
    <cfRule type="containsText" dxfId="561" priority="563" operator="containsText" text="NO OK">
      <formula>NOT(ISERROR(SEARCH("NO OK",AA152)))</formula>
    </cfRule>
  </conditionalFormatting>
  <conditionalFormatting sqref="AA164:AA190">
    <cfRule type="containsText" dxfId="560" priority="562" operator="containsText" text="NO OK">
      <formula>NOT(ISERROR(SEARCH("NO OK",AA164)))</formula>
    </cfRule>
  </conditionalFormatting>
  <conditionalFormatting sqref="AA193">
    <cfRule type="containsText" dxfId="559" priority="561" operator="containsText" text="NO OK">
      <formula>NOT(ISERROR(SEARCH("NO OK",AA193)))</formula>
    </cfRule>
  </conditionalFormatting>
  <conditionalFormatting sqref="AA196:AA222">
    <cfRule type="containsText" dxfId="558" priority="560" operator="containsText" text="NO OK">
      <formula>NOT(ISERROR(SEARCH("NO OK",AA196)))</formula>
    </cfRule>
  </conditionalFormatting>
  <conditionalFormatting sqref="AA226:AA238">
    <cfRule type="containsText" dxfId="557" priority="559" operator="containsText" text="NO OK">
      <formula>NOT(ISERROR(SEARCH("NO OK",AA226)))</formula>
    </cfRule>
  </conditionalFormatting>
  <conditionalFormatting sqref="AA241:AA287">
    <cfRule type="containsText" dxfId="556" priority="558" operator="containsText" text="NO OK">
      <formula>NOT(ISERROR(SEARCH("NO OK",AA241)))</formula>
    </cfRule>
  </conditionalFormatting>
  <conditionalFormatting sqref="AA290:AA339">
    <cfRule type="containsText" dxfId="555" priority="557" operator="containsText" text="NO OK">
      <formula>NOT(ISERROR(SEARCH("NO OK",AA290)))</formula>
    </cfRule>
  </conditionalFormatting>
  <conditionalFormatting sqref="AA342:AA363">
    <cfRule type="containsText" dxfId="554" priority="556" operator="containsText" text="NO OK">
      <formula>NOT(ISERROR(SEARCH("NO OK",AA342)))</formula>
    </cfRule>
  </conditionalFormatting>
  <conditionalFormatting sqref="AA366:AA367">
    <cfRule type="containsText" dxfId="553" priority="555" operator="containsText" text="NO OK">
      <formula>NOT(ISERROR(SEARCH("NO OK",AA366)))</formula>
    </cfRule>
  </conditionalFormatting>
  <conditionalFormatting sqref="AA370:AA377">
    <cfRule type="containsText" dxfId="552" priority="554" operator="containsText" text="NO OK">
      <formula>NOT(ISERROR(SEARCH("NO OK",AA370)))</formula>
    </cfRule>
  </conditionalFormatting>
  <conditionalFormatting sqref="AA380:AA388">
    <cfRule type="containsText" dxfId="551" priority="553" operator="containsText" text="NO OK">
      <formula>NOT(ISERROR(SEARCH("NO OK",AA380)))</formula>
    </cfRule>
  </conditionalFormatting>
  <conditionalFormatting sqref="AA391:AA394">
    <cfRule type="containsText" dxfId="550" priority="552" operator="containsText" text="NO OK">
      <formula>NOT(ISERROR(SEARCH("NO OK",AA391)))</formula>
    </cfRule>
  </conditionalFormatting>
  <conditionalFormatting sqref="AA397:AA401">
    <cfRule type="containsText" dxfId="549" priority="551" operator="containsText" text="NO OK">
      <formula>NOT(ISERROR(SEARCH("NO OK",AA397)))</formula>
    </cfRule>
  </conditionalFormatting>
  <conditionalFormatting sqref="AA404:AA408">
    <cfRule type="containsText" dxfId="548" priority="550" operator="containsText" text="NO OK">
      <formula>NOT(ISERROR(SEARCH("NO OK",AA404)))</formula>
    </cfRule>
  </conditionalFormatting>
  <conditionalFormatting sqref="AA411:AA422">
    <cfRule type="containsText" dxfId="547" priority="549" operator="containsText" text="NO OK">
      <formula>NOT(ISERROR(SEARCH("NO OK",AA411)))</formula>
    </cfRule>
  </conditionalFormatting>
  <conditionalFormatting sqref="AA425:AA426">
    <cfRule type="containsText" dxfId="546" priority="548" operator="containsText" text="NO OK">
      <formula>NOT(ISERROR(SEARCH("NO OK",AA425)))</formula>
    </cfRule>
  </conditionalFormatting>
  <conditionalFormatting sqref="AA429">
    <cfRule type="containsText" dxfId="545" priority="547" operator="containsText" text="NO OK">
      <formula>NOT(ISERROR(SEARCH("NO OK",AA429)))</formula>
    </cfRule>
  </conditionalFormatting>
  <conditionalFormatting sqref="AA432">
    <cfRule type="containsText" dxfId="544" priority="546" operator="containsText" text="NO OK">
      <formula>NOT(ISERROR(SEARCH("NO OK",AA432)))</formula>
    </cfRule>
  </conditionalFormatting>
  <conditionalFormatting sqref="AA436:AA439">
    <cfRule type="containsText" dxfId="543" priority="545" operator="containsText" text="NO OK">
      <formula>NOT(ISERROR(SEARCH("NO OK",AA436)))</formula>
    </cfRule>
  </conditionalFormatting>
  <conditionalFormatting sqref="AA442:AA444">
    <cfRule type="containsText" dxfId="542" priority="544" operator="containsText" text="NO OK">
      <formula>NOT(ISERROR(SEARCH("NO OK",AA442)))</formula>
    </cfRule>
  </conditionalFormatting>
  <conditionalFormatting sqref="AA447:AA450">
    <cfRule type="containsText" dxfId="541" priority="543" operator="containsText" text="NO OK">
      <formula>NOT(ISERROR(SEARCH("NO OK",AA447)))</formula>
    </cfRule>
  </conditionalFormatting>
  <conditionalFormatting sqref="AA453:AA460">
    <cfRule type="containsText" dxfId="540" priority="542" operator="containsText" text="NO OK">
      <formula>NOT(ISERROR(SEARCH("NO OK",AA453)))</formula>
    </cfRule>
  </conditionalFormatting>
  <conditionalFormatting sqref="AA463">
    <cfRule type="containsText" dxfId="539" priority="541" operator="containsText" text="NO OK">
      <formula>NOT(ISERROR(SEARCH("NO OK",AA463)))</formula>
    </cfRule>
  </conditionalFormatting>
  <conditionalFormatting sqref="AA466:AA469">
    <cfRule type="containsText" dxfId="538" priority="540" operator="containsText" text="NO OK">
      <formula>NOT(ISERROR(SEARCH("NO OK",AA466)))</formula>
    </cfRule>
  </conditionalFormatting>
  <conditionalFormatting sqref="AA473:AA474">
    <cfRule type="containsText" dxfId="537" priority="539" operator="containsText" text="NO OK">
      <formula>NOT(ISERROR(SEARCH("NO OK",AA473)))</formula>
    </cfRule>
  </conditionalFormatting>
  <conditionalFormatting sqref="AA477:AA480">
    <cfRule type="containsText" dxfId="536" priority="538" operator="containsText" text="NO OK">
      <formula>NOT(ISERROR(SEARCH("NO OK",AA477)))</formula>
    </cfRule>
  </conditionalFormatting>
  <conditionalFormatting sqref="AA483:AA486">
    <cfRule type="containsText" dxfId="535" priority="537" operator="containsText" text="NO OK">
      <formula>NOT(ISERROR(SEARCH("NO OK",AA483)))</formula>
    </cfRule>
  </conditionalFormatting>
  <conditionalFormatting sqref="AA503">
    <cfRule type="containsText" dxfId="534" priority="535" operator="containsText" text="NO OK">
      <formula>NOT(ISERROR(SEARCH("NO OK",AA503)))</formula>
    </cfRule>
  </conditionalFormatting>
  <conditionalFormatting sqref="AA506">
    <cfRule type="containsText" dxfId="533" priority="534" operator="containsText" text="NO OK">
      <formula>NOT(ISERROR(SEARCH("NO OK",AA506)))</formula>
    </cfRule>
  </conditionalFormatting>
  <conditionalFormatting sqref="AA507">
    <cfRule type="containsText" dxfId="532" priority="533" operator="containsText" text="NO OK">
      <formula>NOT(ISERROR(SEARCH("NO OK",AA507)))</formula>
    </cfRule>
  </conditionalFormatting>
  <conditionalFormatting sqref="AD7:AD12">
    <cfRule type="containsText" dxfId="531" priority="532" operator="containsText" text="NO OK">
      <formula>NOT(ISERROR(SEARCH("NO OK",AD7)))</formula>
    </cfRule>
  </conditionalFormatting>
  <conditionalFormatting sqref="AD489:AD491">
    <cfRule type="containsText" dxfId="530" priority="482" operator="containsText" text="NO OK">
      <formula>NOT(ISERROR(SEARCH("NO OK",AD489)))</formula>
    </cfRule>
  </conditionalFormatting>
  <conditionalFormatting sqref="AD15:AD18">
    <cfRule type="containsText" dxfId="529" priority="531" operator="containsText" text="NO OK">
      <formula>NOT(ISERROR(SEARCH("NO OK",AD15)))</formula>
    </cfRule>
  </conditionalFormatting>
  <conditionalFormatting sqref="AD21:AD29">
    <cfRule type="containsText" dxfId="528" priority="530" operator="containsText" text="NO OK">
      <formula>NOT(ISERROR(SEARCH("NO OK",AD21)))</formula>
    </cfRule>
  </conditionalFormatting>
  <conditionalFormatting sqref="AD32:AD40">
    <cfRule type="containsText" dxfId="527" priority="529" operator="containsText" text="NO OK">
      <formula>NOT(ISERROR(SEARCH("NO OK",AD32)))</formula>
    </cfRule>
  </conditionalFormatting>
  <conditionalFormatting sqref="AD43:AD51">
    <cfRule type="containsText" dxfId="526" priority="528" operator="containsText" text="NO OK">
      <formula>NOT(ISERROR(SEARCH("NO OK",AD43)))</formula>
    </cfRule>
  </conditionalFormatting>
  <conditionalFormatting sqref="AD54:AD55">
    <cfRule type="containsText" dxfId="525" priority="527" operator="containsText" text="NO OK">
      <formula>NOT(ISERROR(SEARCH("NO OK",AD54)))</formula>
    </cfRule>
  </conditionalFormatting>
  <conditionalFormatting sqref="AD58:AD60">
    <cfRule type="containsText" dxfId="524" priority="526" operator="containsText" text="NO OK">
      <formula>NOT(ISERROR(SEARCH("NO OK",AD58)))</formula>
    </cfRule>
  </conditionalFormatting>
  <conditionalFormatting sqref="AD63:AD64">
    <cfRule type="containsText" dxfId="523" priority="525" operator="containsText" text="NO OK">
      <formula>NOT(ISERROR(SEARCH("NO OK",AD63)))</formula>
    </cfRule>
  </conditionalFormatting>
  <conditionalFormatting sqref="AD67:AD68">
    <cfRule type="containsText" dxfId="522" priority="524" operator="containsText" text="NO OK">
      <formula>NOT(ISERROR(SEARCH("NO OK",AD67)))</formula>
    </cfRule>
  </conditionalFormatting>
  <conditionalFormatting sqref="AD71:AD72">
    <cfRule type="containsText" dxfId="521" priority="523" operator="containsText" text="NO OK">
      <formula>NOT(ISERROR(SEARCH("NO OK",AD71)))</formula>
    </cfRule>
  </conditionalFormatting>
  <conditionalFormatting sqref="AD75:AD76">
    <cfRule type="containsText" dxfId="520" priority="522" operator="containsText" text="NO OK">
      <formula>NOT(ISERROR(SEARCH("NO OK",AD75)))</formula>
    </cfRule>
  </conditionalFormatting>
  <conditionalFormatting sqref="AD79:AD85">
    <cfRule type="containsText" dxfId="519" priority="521" operator="containsText" text="NO OK">
      <formula>NOT(ISERROR(SEARCH("NO OK",AD79)))</formula>
    </cfRule>
  </conditionalFormatting>
  <conditionalFormatting sqref="AD88:AD91">
    <cfRule type="containsText" dxfId="518" priority="520" operator="containsText" text="NO OK">
      <formula>NOT(ISERROR(SEARCH("NO OK",AD88)))</formula>
    </cfRule>
  </conditionalFormatting>
  <conditionalFormatting sqref="AD94:AD97">
    <cfRule type="containsText" dxfId="517" priority="519" operator="containsText" text="NO OK">
      <formula>NOT(ISERROR(SEARCH("NO OK",AD94)))</formula>
    </cfRule>
  </conditionalFormatting>
  <conditionalFormatting sqref="AD100:AD109">
    <cfRule type="containsText" dxfId="516" priority="518" operator="containsText" text="NO OK">
      <formula>NOT(ISERROR(SEARCH("NO OK",AD100)))</formula>
    </cfRule>
  </conditionalFormatting>
  <conditionalFormatting sqref="AD112">
    <cfRule type="containsText" dxfId="515" priority="517" operator="containsText" text="NO OK">
      <formula>NOT(ISERROR(SEARCH("NO OK",AD112)))</formula>
    </cfRule>
  </conditionalFormatting>
  <conditionalFormatting sqref="AD115:AD122">
    <cfRule type="containsText" dxfId="514" priority="516" operator="containsText" text="NO OK">
      <formula>NOT(ISERROR(SEARCH("NO OK",AD115)))</formula>
    </cfRule>
  </conditionalFormatting>
  <conditionalFormatting sqref="AD125:AD127">
    <cfRule type="containsText" dxfId="513" priority="515" operator="containsText" text="NO OK">
      <formula>NOT(ISERROR(SEARCH("NO OK",AD125)))</formula>
    </cfRule>
  </conditionalFormatting>
  <conditionalFormatting sqref="AD130:AD131">
    <cfRule type="containsText" dxfId="512" priority="514" operator="containsText" text="NO OK">
      <formula>NOT(ISERROR(SEARCH("NO OK",AD130)))</formula>
    </cfRule>
  </conditionalFormatting>
  <conditionalFormatting sqref="AD134">
    <cfRule type="containsText" dxfId="511" priority="513" operator="containsText" text="NO OK">
      <formula>NOT(ISERROR(SEARCH("NO OK",AD134)))</formula>
    </cfRule>
  </conditionalFormatting>
  <conditionalFormatting sqref="AD137">
    <cfRule type="containsText" dxfId="510" priority="512" operator="containsText" text="NO OK">
      <formula>NOT(ISERROR(SEARCH("NO OK",AD137)))</formula>
    </cfRule>
  </conditionalFormatting>
  <conditionalFormatting sqref="AD140:AD145">
    <cfRule type="containsText" dxfId="509" priority="511" operator="containsText" text="NO OK">
      <formula>NOT(ISERROR(SEARCH("NO OK",AD140)))</formula>
    </cfRule>
  </conditionalFormatting>
  <conditionalFormatting sqref="AD148:AD149">
    <cfRule type="containsText" dxfId="508" priority="510" operator="containsText" text="NO OK">
      <formula>NOT(ISERROR(SEARCH("NO OK",AD148)))</formula>
    </cfRule>
  </conditionalFormatting>
  <conditionalFormatting sqref="AD152:AD161">
    <cfRule type="containsText" dxfId="507" priority="509" operator="containsText" text="NO OK">
      <formula>NOT(ISERROR(SEARCH("NO OK",AD152)))</formula>
    </cfRule>
  </conditionalFormatting>
  <conditionalFormatting sqref="AD164:AD190">
    <cfRule type="containsText" dxfId="506" priority="508" operator="containsText" text="NO OK">
      <formula>NOT(ISERROR(SEARCH("NO OK",AD164)))</formula>
    </cfRule>
  </conditionalFormatting>
  <conditionalFormatting sqref="AD193">
    <cfRule type="containsText" dxfId="505" priority="507" operator="containsText" text="NO OK">
      <formula>NOT(ISERROR(SEARCH("NO OK",AD193)))</formula>
    </cfRule>
  </conditionalFormatting>
  <conditionalFormatting sqref="AD196:AD222">
    <cfRule type="containsText" dxfId="504" priority="506" operator="containsText" text="NO OK">
      <formula>NOT(ISERROR(SEARCH("NO OK",AD196)))</formula>
    </cfRule>
  </conditionalFormatting>
  <conditionalFormatting sqref="AD226:AD238">
    <cfRule type="containsText" dxfId="503" priority="505" operator="containsText" text="NO OK">
      <formula>NOT(ISERROR(SEARCH("NO OK",AD226)))</formula>
    </cfRule>
  </conditionalFormatting>
  <conditionalFormatting sqref="AD241:AD287">
    <cfRule type="containsText" dxfId="502" priority="504" operator="containsText" text="NO OK">
      <formula>NOT(ISERROR(SEARCH("NO OK",AD241)))</formula>
    </cfRule>
  </conditionalFormatting>
  <conditionalFormatting sqref="AD290:AD339">
    <cfRule type="containsText" dxfId="501" priority="503" operator="containsText" text="NO OK">
      <formula>NOT(ISERROR(SEARCH("NO OK",AD290)))</formula>
    </cfRule>
  </conditionalFormatting>
  <conditionalFormatting sqref="AD342:AD363">
    <cfRule type="containsText" dxfId="500" priority="502" operator="containsText" text="NO OK">
      <formula>NOT(ISERROR(SEARCH("NO OK",AD342)))</formula>
    </cfRule>
  </conditionalFormatting>
  <conditionalFormatting sqref="AD366:AD367">
    <cfRule type="containsText" dxfId="499" priority="501" operator="containsText" text="NO OK">
      <formula>NOT(ISERROR(SEARCH("NO OK",AD366)))</formula>
    </cfRule>
  </conditionalFormatting>
  <conditionalFormatting sqref="AD370:AD377">
    <cfRule type="containsText" dxfId="498" priority="500" operator="containsText" text="NO OK">
      <formula>NOT(ISERROR(SEARCH("NO OK",AD370)))</formula>
    </cfRule>
  </conditionalFormatting>
  <conditionalFormatting sqref="AD380:AD388">
    <cfRule type="containsText" dxfId="497" priority="499" operator="containsText" text="NO OK">
      <formula>NOT(ISERROR(SEARCH("NO OK",AD380)))</formula>
    </cfRule>
  </conditionalFormatting>
  <conditionalFormatting sqref="AD391:AD394">
    <cfRule type="containsText" dxfId="496" priority="498" operator="containsText" text="NO OK">
      <formula>NOT(ISERROR(SEARCH("NO OK",AD391)))</formula>
    </cfRule>
  </conditionalFormatting>
  <conditionalFormatting sqref="AD397:AD401">
    <cfRule type="containsText" dxfId="495" priority="497" operator="containsText" text="NO OK">
      <formula>NOT(ISERROR(SEARCH("NO OK",AD397)))</formula>
    </cfRule>
  </conditionalFormatting>
  <conditionalFormatting sqref="AD404:AD408">
    <cfRule type="containsText" dxfId="494" priority="496" operator="containsText" text="NO OK">
      <formula>NOT(ISERROR(SEARCH("NO OK",AD404)))</formula>
    </cfRule>
  </conditionalFormatting>
  <conditionalFormatting sqref="AD411:AD422">
    <cfRule type="containsText" dxfId="493" priority="495" operator="containsText" text="NO OK">
      <formula>NOT(ISERROR(SEARCH("NO OK",AD411)))</formula>
    </cfRule>
  </conditionalFormatting>
  <conditionalFormatting sqref="AD425:AD426">
    <cfRule type="containsText" dxfId="492" priority="494" operator="containsText" text="NO OK">
      <formula>NOT(ISERROR(SEARCH("NO OK",AD425)))</formula>
    </cfRule>
  </conditionalFormatting>
  <conditionalFormatting sqref="AD429">
    <cfRule type="containsText" dxfId="491" priority="493" operator="containsText" text="NO OK">
      <formula>NOT(ISERROR(SEARCH("NO OK",AD429)))</formula>
    </cfRule>
  </conditionalFormatting>
  <conditionalFormatting sqref="AD432">
    <cfRule type="containsText" dxfId="490" priority="492" operator="containsText" text="NO OK">
      <formula>NOT(ISERROR(SEARCH("NO OK",AD432)))</formula>
    </cfRule>
  </conditionalFormatting>
  <conditionalFormatting sqref="AD436:AD439">
    <cfRule type="containsText" dxfId="489" priority="491" operator="containsText" text="NO OK">
      <formula>NOT(ISERROR(SEARCH("NO OK",AD436)))</formula>
    </cfRule>
  </conditionalFormatting>
  <conditionalFormatting sqref="AD442:AD444">
    <cfRule type="containsText" dxfId="488" priority="490" operator="containsText" text="NO OK">
      <formula>NOT(ISERROR(SEARCH("NO OK",AD442)))</formula>
    </cfRule>
  </conditionalFormatting>
  <conditionalFormatting sqref="AD447:AD450">
    <cfRule type="containsText" dxfId="487" priority="489" operator="containsText" text="NO OK">
      <formula>NOT(ISERROR(SEARCH("NO OK",AD447)))</formula>
    </cfRule>
  </conditionalFormatting>
  <conditionalFormatting sqref="AD453:AD460">
    <cfRule type="containsText" dxfId="486" priority="488" operator="containsText" text="NO OK">
      <formula>NOT(ISERROR(SEARCH("NO OK",AD453)))</formula>
    </cfRule>
  </conditionalFormatting>
  <conditionalFormatting sqref="AD463">
    <cfRule type="containsText" dxfId="485" priority="487" operator="containsText" text="NO OK">
      <formula>NOT(ISERROR(SEARCH("NO OK",AD463)))</formula>
    </cfRule>
  </conditionalFormatting>
  <conditionalFormatting sqref="AD466:AD469">
    <cfRule type="containsText" dxfId="484" priority="486" operator="containsText" text="NO OK">
      <formula>NOT(ISERROR(SEARCH("NO OK",AD466)))</formula>
    </cfRule>
  </conditionalFormatting>
  <conditionalFormatting sqref="AD473:AD474">
    <cfRule type="containsText" dxfId="483" priority="485" operator="containsText" text="NO OK">
      <formula>NOT(ISERROR(SEARCH("NO OK",AD473)))</formula>
    </cfRule>
  </conditionalFormatting>
  <conditionalFormatting sqref="AD477:AD480">
    <cfRule type="containsText" dxfId="482" priority="484" operator="containsText" text="NO OK">
      <formula>NOT(ISERROR(SEARCH("NO OK",AD477)))</formula>
    </cfRule>
  </conditionalFormatting>
  <conditionalFormatting sqref="AD483:AD486">
    <cfRule type="containsText" dxfId="481" priority="483" operator="containsText" text="NO OK">
      <formula>NOT(ISERROR(SEARCH("NO OK",AD483)))</formula>
    </cfRule>
  </conditionalFormatting>
  <conditionalFormatting sqref="AD503">
    <cfRule type="containsText" dxfId="480" priority="481" operator="containsText" text="NO OK">
      <formula>NOT(ISERROR(SEARCH("NO OK",AD503)))</formula>
    </cfRule>
  </conditionalFormatting>
  <conditionalFormatting sqref="AD506">
    <cfRule type="containsText" dxfId="479" priority="480" operator="containsText" text="NO OK">
      <formula>NOT(ISERROR(SEARCH("NO OK",AD506)))</formula>
    </cfRule>
  </conditionalFormatting>
  <conditionalFormatting sqref="AD507">
    <cfRule type="containsText" dxfId="478" priority="479" operator="containsText" text="NO OK">
      <formula>NOT(ISERROR(SEARCH("NO OK",AD507)))</formula>
    </cfRule>
  </conditionalFormatting>
  <conditionalFormatting sqref="I495">
    <cfRule type="containsText" dxfId="477" priority="478" operator="containsText" text="NO OK">
      <formula>NOT(ISERROR(SEARCH("NO OK",I495)))</formula>
    </cfRule>
  </conditionalFormatting>
  <conditionalFormatting sqref="L495">
    <cfRule type="containsText" dxfId="476" priority="477" operator="containsText" text="NO OK">
      <formula>NOT(ISERROR(SEARCH("NO OK",L495)))</formula>
    </cfRule>
  </conditionalFormatting>
  <conditionalFormatting sqref="O495">
    <cfRule type="containsText" dxfId="475" priority="476" operator="containsText" text="NO OK">
      <formula>NOT(ISERROR(SEARCH("NO OK",O495)))</formula>
    </cfRule>
  </conditionalFormatting>
  <conditionalFormatting sqref="R495">
    <cfRule type="containsText" dxfId="474" priority="475" operator="containsText" text="NO OK">
      <formula>NOT(ISERROR(SEARCH("NO OK",R495)))</formula>
    </cfRule>
  </conditionalFormatting>
  <conditionalFormatting sqref="U495">
    <cfRule type="containsText" dxfId="473" priority="474" operator="containsText" text="NO OK">
      <formula>NOT(ISERROR(SEARCH("NO OK",U495)))</formula>
    </cfRule>
  </conditionalFormatting>
  <conditionalFormatting sqref="X495">
    <cfRule type="containsText" dxfId="472" priority="473" operator="containsText" text="NO OK">
      <formula>NOT(ISERROR(SEARCH("NO OK",X495)))</formula>
    </cfRule>
  </conditionalFormatting>
  <conditionalFormatting sqref="AD495 AA495">
    <cfRule type="containsText" dxfId="471" priority="472" operator="containsText" text="NO OK">
      <formula>NOT(ISERROR(SEARCH("NO OK",AA495)))</formula>
    </cfRule>
  </conditionalFormatting>
  <conditionalFormatting sqref="X498">
    <cfRule type="containsText" dxfId="470" priority="469" operator="containsText" text="NO OK">
      <formula>NOT(ISERROR(SEARCH("NO OK",X498)))</formula>
    </cfRule>
  </conditionalFormatting>
  <conditionalFormatting sqref="R498">
    <cfRule type="containsText" dxfId="469" priority="467" operator="containsText" text="NO OK">
      <formula>NOT(ISERROR(SEARCH("NO OK",R498)))</formula>
    </cfRule>
  </conditionalFormatting>
  <conditionalFormatting sqref="L498">
    <cfRule type="containsText" dxfId="468" priority="465" operator="containsText" text="NO OK">
      <formula>NOT(ISERROR(SEARCH("NO OK",L498)))</formula>
    </cfRule>
  </conditionalFormatting>
  <conditionalFormatting sqref="AD498">
    <cfRule type="containsText" dxfId="467" priority="471" operator="containsText" text="NO OK">
      <formula>NOT(ISERROR(SEARCH("NO OK",AD498)))</formula>
    </cfRule>
  </conditionalFormatting>
  <conditionalFormatting sqref="AA498">
    <cfRule type="containsText" dxfId="466" priority="470" operator="containsText" text="NO OK">
      <formula>NOT(ISERROR(SEARCH("NO OK",AA498)))</formula>
    </cfRule>
  </conditionalFormatting>
  <conditionalFormatting sqref="U498">
    <cfRule type="containsText" dxfId="465" priority="468" operator="containsText" text="NO OK">
      <formula>NOT(ISERROR(SEARCH("NO OK",U498)))</formula>
    </cfRule>
  </conditionalFormatting>
  <conditionalFormatting sqref="O498">
    <cfRule type="containsText" dxfId="464" priority="466" operator="containsText" text="NO OK">
      <formula>NOT(ISERROR(SEARCH("NO OK",O498)))</formula>
    </cfRule>
  </conditionalFormatting>
  <conditionalFormatting sqref="I498">
    <cfRule type="containsText" dxfId="463" priority="464" operator="containsText" text="NO OK">
      <formula>NOT(ISERROR(SEARCH("NO OK",I498)))</formula>
    </cfRule>
  </conditionalFormatting>
  <conditionalFormatting sqref="J508">
    <cfRule type="containsText" dxfId="462" priority="463" operator="containsText" text="NO">
      <formula>NOT(ISERROR(SEARCH("NO",J508)))</formula>
    </cfRule>
  </conditionalFormatting>
  <conditionalFormatting sqref="M508">
    <cfRule type="containsText" dxfId="461" priority="462" operator="containsText" text="NO">
      <formula>NOT(ISERROR(SEARCH("NO",M508)))</formula>
    </cfRule>
  </conditionalFormatting>
  <conditionalFormatting sqref="P508">
    <cfRule type="containsText" dxfId="460" priority="461" operator="containsText" text="NO">
      <formula>NOT(ISERROR(SEARCH("NO",P508)))</formula>
    </cfRule>
  </conditionalFormatting>
  <conditionalFormatting sqref="S508">
    <cfRule type="containsText" dxfId="459" priority="460" operator="containsText" text="NO">
      <formula>NOT(ISERROR(SEARCH("NO",S508)))</formula>
    </cfRule>
  </conditionalFormatting>
  <conditionalFormatting sqref="V508">
    <cfRule type="containsText" dxfId="458" priority="459" operator="containsText" text="NO">
      <formula>NOT(ISERROR(SEARCH("NO",V508)))</formula>
    </cfRule>
  </conditionalFormatting>
  <conditionalFormatting sqref="Y508">
    <cfRule type="containsText" dxfId="457" priority="458" operator="containsText" text="NO">
      <formula>NOT(ISERROR(SEARCH("NO",Y508)))</formula>
    </cfRule>
  </conditionalFormatting>
  <conditionalFormatting sqref="AB508">
    <cfRule type="containsText" dxfId="456" priority="457" operator="containsText" text="NO">
      <formula>NOT(ISERROR(SEARCH("NO",AB508)))</formula>
    </cfRule>
  </conditionalFormatting>
  <conditionalFormatting sqref="AG7:AG12">
    <cfRule type="containsText" dxfId="455" priority="456" operator="containsText" text="NO OK">
      <formula>NOT(ISERROR(SEARCH("NO OK",AG7)))</formula>
    </cfRule>
  </conditionalFormatting>
  <conditionalFormatting sqref="AG489:AG491">
    <cfRule type="containsText" dxfId="454" priority="406" operator="containsText" text="NO OK">
      <formula>NOT(ISERROR(SEARCH("NO OK",AG489)))</formula>
    </cfRule>
  </conditionalFormatting>
  <conditionalFormatting sqref="AG15:AG18">
    <cfRule type="containsText" dxfId="453" priority="455" operator="containsText" text="NO OK">
      <formula>NOT(ISERROR(SEARCH("NO OK",AG15)))</formula>
    </cfRule>
  </conditionalFormatting>
  <conditionalFormatting sqref="AG21:AG29">
    <cfRule type="containsText" dxfId="452" priority="454" operator="containsText" text="NO OK">
      <formula>NOT(ISERROR(SEARCH("NO OK",AG21)))</formula>
    </cfRule>
  </conditionalFormatting>
  <conditionalFormatting sqref="AG32:AG40">
    <cfRule type="containsText" dxfId="451" priority="453" operator="containsText" text="NO OK">
      <formula>NOT(ISERROR(SEARCH("NO OK",AG32)))</formula>
    </cfRule>
  </conditionalFormatting>
  <conditionalFormatting sqref="AG43:AG51">
    <cfRule type="containsText" dxfId="450" priority="452" operator="containsText" text="NO OK">
      <formula>NOT(ISERROR(SEARCH("NO OK",AG43)))</formula>
    </cfRule>
  </conditionalFormatting>
  <conditionalFormatting sqref="AG54:AG55">
    <cfRule type="containsText" dxfId="449" priority="451" operator="containsText" text="NO OK">
      <formula>NOT(ISERROR(SEARCH("NO OK",AG54)))</formula>
    </cfRule>
  </conditionalFormatting>
  <conditionalFormatting sqref="AG58:AG60">
    <cfRule type="containsText" dxfId="448" priority="450" operator="containsText" text="NO OK">
      <formula>NOT(ISERROR(SEARCH("NO OK",AG58)))</formula>
    </cfRule>
  </conditionalFormatting>
  <conditionalFormatting sqref="AG63:AG64">
    <cfRule type="containsText" dxfId="447" priority="449" operator="containsText" text="NO OK">
      <formula>NOT(ISERROR(SEARCH("NO OK",AG63)))</formula>
    </cfRule>
  </conditionalFormatting>
  <conditionalFormatting sqref="AG67:AG68">
    <cfRule type="containsText" dxfId="446" priority="448" operator="containsText" text="NO OK">
      <formula>NOT(ISERROR(SEARCH("NO OK",AG67)))</formula>
    </cfRule>
  </conditionalFormatting>
  <conditionalFormatting sqref="AG71:AG72">
    <cfRule type="containsText" dxfId="445" priority="447" operator="containsText" text="NO OK">
      <formula>NOT(ISERROR(SEARCH("NO OK",AG71)))</formula>
    </cfRule>
  </conditionalFormatting>
  <conditionalFormatting sqref="AG75:AG76">
    <cfRule type="containsText" dxfId="444" priority="446" operator="containsText" text="NO OK">
      <formula>NOT(ISERROR(SEARCH("NO OK",AG75)))</formula>
    </cfRule>
  </conditionalFormatting>
  <conditionalFormatting sqref="AG79:AG85">
    <cfRule type="containsText" dxfId="443" priority="445" operator="containsText" text="NO OK">
      <formula>NOT(ISERROR(SEARCH("NO OK",AG79)))</formula>
    </cfRule>
  </conditionalFormatting>
  <conditionalFormatting sqref="AG88:AG91">
    <cfRule type="containsText" dxfId="442" priority="444" operator="containsText" text="NO OK">
      <formula>NOT(ISERROR(SEARCH("NO OK",AG88)))</formula>
    </cfRule>
  </conditionalFormatting>
  <conditionalFormatting sqref="AG94:AG97">
    <cfRule type="containsText" dxfId="441" priority="443" operator="containsText" text="NO OK">
      <formula>NOT(ISERROR(SEARCH("NO OK",AG94)))</formula>
    </cfRule>
  </conditionalFormatting>
  <conditionalFormatting sqref="AG100:AG109">
    <cfRule type="containsText" dxfId="440" priority="442" operator="containsText" text="NO OK">
      <formula>NOT(ISERROR(SEARCH("NO OK",AG100)))</formula>
    </cfRule>
  </conditionalFormatting>
  <conditionalFormatting sqref="AG112">
    <cfRule type="containsText" dxfId="439" priority="441" operator="containsText" text="NO OK">
      <formula>NOT(ISERROR(SEARCH("NO OK",AG112)))</formula>
    </cfRule>
  </conditionalFormatting>
  <conditionalFormatting sqref="AG115:AG122">
    <cfRule type="containsText" dxfId="438" priority="440" operator="containsText" text="NO OK">
      <formula>NOT(ISERROR(SEARCH("NO OK",AG115)))</formula>
    </cfRule>
  </conditionalFormatting>
  <conditionalFormatting sqref="AG125:AG127">
    <cfRule type="containsText" dxfId="437" priority="439" operator="containsText" text="NO OK">
      <formula>NOT(ISERROR(SEARCH("NO OK",AG125)))</formula>
    </cfRule>
  </conditionalFormatting>
  <conditionalFormatting sqref="AG130:AG131">
    <cfRule type="containsText" dxfId="436" priority="438" operator="containsText" text="NO OK">
      <formula>NOT(ISERROR(SEARCH("NO OK",AG130)))</formula>
    </cfRule>
  </conditionalFormatting>
  <conditionalFormatting sqref="AG134">
    <cfRule type="containsText" dxfId="435" priority="437" operator="containsText" text="NO OK">
      <formula>NOT(ISERROR(SEARCH("NO OK",AG134)))</formula>
    </cfRule>
  </conditionalFormatting>
  <conditionalFormatting sqref="AG137">
    <cfRule type="containsText" dxfId="434" priority="436" operator="containsText" text="NO OK">
      <formula>NOT(ISERROR(SEARCH("NO OK",AG137)))</formula>
    </cfRule>
  </conditionalFormatting>
  <conditionalFormatting sqref="AG140:AG145">
    <cfRule type="containsText" dxfId="433" priority="435" operator="containsText" text="NO OK">
      <formula>NOT(ISERROR(SEARCH("NO OK",AG140)))</formula>
    </cfRule>
  </conditionalFormatting>
  <conditionalFormatting sqref="AG148:AG149">
    <cfRule type="containsText" dxfId="432" priority="434" operator="containsText" text="NO OK">
      <formula>NOT(ISERROR(SEARCH("NO OK",AG148)))</formula>
    </cfRule>
  </conditionalFormatting>
  <conditionalFormatting sqref="AG152:AG161">
    <cfRule type="containsText" dxfId="431" priority="433" operator="containsText" text="NO OK">
      <formula>NOT(ISERROR(SEARCH("NO OK",AG152)))</formula>
    </cfRule>
  </conditionalFormatting>
  <conditionalFormatting sqref="AG164:AG190">
    <cfRule type="containsText" dxfId="430" priority="432" operator="containsText" text="NO OK">
      <formula>NOT(ISERROR(SEARCH("NO OK",AG164)))</formula>
    </cfRule>
  </conditionalFormatting>
  <conditionalFormatting sqref="AG193">
    <cfRule type="containsText" dxfId="429" priority="431" operator="containsText" text="NO OK">
      <formula>NOT(ISERROR(SEARCH("NO OK",AG193)))</formula>
    </cfRule>
  </conditionalFormatting>
  <conditionalFormatting sqref="AG196:AG222">
    <cfRule type="containsText" dxfId="428" priority="430" operator="containsText" text="NO OK">
      <formula>NOT(ISERROR(SEARCH("NO OK",AG196)))</formula>
    </cfRule>
  </conditionalFormatting>
  <conditionalFormatting sqref="AG226:AG238">
    <cfRule type="containsText" dxfId="427" priority="429" operator="containsText" text="NO OK">
      <formula>NOT(ISERROR(SEARCH("NO OK",AG226)))</formula>
    </cfRule>
  </conditionalFormatting>
  <conditionalFormatting sqref="AG241:AG287">
    <cfRule type="containsText" dxfId="426" priority="428" operator="containsText" text="NO OK">
      <formula>NOT(ISERROR(SEARCH("NO OK",AG241)))</formula>
    </cfRule>
  </conditionalFormatting>
  <conditionalFormatting sqref="AG290:AG339">
    <cfRule type="containsText" dxfId="425" priority="427" operator="containsText" text="NO OK">
      <formula>NOT(ISERROR(SEARCH("NO OK",AG290)))</formula>
    </cfRule>
  </conditionalFormatting>
  <conditionalFormatting sqref="AG342:AG363">
    <cfRule type="containsText" dxfId="424" priority="426" operator="containsText" text="NO OK">
      <formula>NOT(ISERROR(SEARCH("NO OK",AG342)))</formula>
    </cfRule>
  </conditionalFormatting>
  <conditionalFormatting sqref="AG366:AG367">
    <cfRule type="containsText" dxfId="423" priority="425" operator="containsText" text="NO OK">
      <formula>NOT(ISERROR(SEARCH("NO OK",AG366)))</formula>
    </cfRule>
  </conditionalFormatting>
  <conditionalFormatting sqref="AG370:AG377">
    <cfRule type="containsText" dxfId="422" priority="424" operator="containsText" text="NO OK">
      <formula>NOT(ISERROR(SEARCH("NO OK",AG370)))</formula>
    </cfRule>
  </conditionalFormatting>
  <conditionalFormatting sqref="AG380:AG388">
    <cfRule type="containsText" dxfId="421" priority="423" operator="containsText" text="NO OK">
      <formula>NOT(ISERROR(SEARCH("NO OK",AG380)))</formula>
    </cfRule>
  </conditionalFormatting>
  <conditionalFormatting sqref="AG391:AG394">
    <cfRule type="containsText" dxfId="420" priority="422" operator="containsText" text="NO OK">
      <formula>NOT(ISERROR(SEARCH("NO OK",AG391)))</formula>
    </cfRule>
  </conditionalFormatting>
  <conditionalFormatting sqref="AG397:AG401">
    <cfRule type="containsText" dxfId="419" priority="421" operator="containsText" text="NO OK">
      <formula>NOT(ISERROR(SEARCH("NO OK",AG397)))</formula>
    </cfRule>
  </conditionalFormatting>
  <conditionalFormatting sqref="AG404:AG408">
    <cfRule type="containsText" dxfId="418" priority="420" operator="containsText" text="NO OK">
      <formula>NOT(ISERROR(SEARCH("NO OK",AG404)))</formula>
    </cfRule>
  </conditionalFormatting>
  <conditionalFormatting sqref="AG411:AG422">
    <cfRule type="containsText" dxfId="417" priority="419" operator="containsText" text="NO OK">
      <formula>NOT(ISERROR(SEARCH("NO OK",AG411)))</formula>
    </cfRule>
  </conditionalFormatting>
  <conditionalFormatting sqref="AG425:AG426">
    <cfRule type="containsText" dxfId="416" priority="418" operator="containsText" text="NO OK">
      <formula>NOT(ISERROR(SEARCH("NO OK",AG425)))</formula>
    </cfRule>
  </conditionalFormatting>
  <conditionalFormatting sqref="AG429">
    <cfRule type="containsText" dxfId="415" priority="417" operator="containsText" text="NO OK">
      <formula>NOT(ISERROR(SEARCH("NO OK",AG429)))</formula>
    </cfRule>
  </conditionalFormatting>
  <conditionalFormatting sqref="AG432">
    <cfRule type="containsText" dxfId="414" priority="416" operator="containsText" text="NO OK">
      <formula>NOT(ISERROR(SEARCH("NO OK",AG432)))</formula>
    </cfRule>
  </conditionalFormatting>
  <conditionalFormatting sqref="AG436:AG439">
    <cfRule type="containsText" dxfId="413" priority="415" operator="containsText" text="NO OK">
      <formula>NOT(ISERROR(SEARCH("NO OK",AG436)))</formula>
    </cfRule>
  </conditionalFormatting>
  <conditionalFormatting sqref="AG442:AG444">
    <cfRule type="containsText" dxfId="412" priority="414" operator="containsText" text="NO OK">
      <formula>NOT(ISERROR(SEARCH("NO OK",AG442)))</formula>
    </cfRule>
  </conditionalFormatting>
  <conditionalFormatting sqref="AG447:AG450">
    <cfRule type="containsText" dxfId="411" priority="413" operator="containsText" text="NO OK">
      <formula>NOT(ISERROR(SEARCH("NO OK",AG447)))</formula>
    </cfRule>
  </conditionalFormatting>
  <conditionalFormatting sqref="AG453:AG460">
    <cfRule type="containsText" dxfId="410" priority="412" operator="containsText" text="NO OK">
      <formula>NOT(ISERROR(SEARCH("NO OK",AG453)))</formula>
    </cfRule>
  </conditionalFormatting>
  <conditionalFormatting sqref="AG463">
    <cfRule type="containsText" dxfId="409" priority="411" operator="containsText" text="NO OK">
      <formula>NOT(ISERROR(SEARCH("NO OK",AG463)))</formula>
    </cfRule>
  </conditionalFormatting>
  <conditionalFormatting sqref="AG466:AG469">
    <cfRule type="containsText" dxfId="408" priority="410" operator="containsText" text="NO OK">
      <formula>NOT(ISERROR(SEARCH("NO OK",AG466)))</formula>
    </cfRule>
  </conditionalFormatting>
  <conditionalFormatting sqref="AG473:AG474">
    <cfRule type="containsText" dxfId="407" priority="409" operator="containsText" text="NO OK">
      <formula>NOT(ISERROR(SEARCH("NO OK",AG473)))</formula>
    </cfRule>
  </conditionalFormatting>
  <conditionalFormatting sqref="AG477:AG480">
    <cfRule type="containsText" dxfId="406" priority="408" operator="containsText" text="NO OK">
      <formula>NOT(ISERROR(SEARCH("NO OK",AG477)))</formula>
    </cfRule>
  </conditionalFormatting>
  <conditionalFormatting sqref="AG483:AG486">
    <cfRule type="containsText" dxfId="405" priority="407" operator="containsText" text="NO OK">
      <formula>NOT(ISERROR(SEARCH("NO OK",AG483)))</formula>
    </cfRule>
  </conditionalFormatting>
  <conditionalFormatting sqref="AG503">
    <cfRule type="containsText" dxfId="404" priority="405" operator="containsText" text="NO OK">
      <formula>NOT(ISERROR(SEARCH("NO OK",AG503)))</formula>
    </cfRule>
  </conditionalFormatting>
  <conditionalFormatting sqref="AG506">
    <cfRule type="containsText" dxfId="403" priority="404" operator="containsText" text="NO OK">
      <formula>NOT(ISERROR(SEARCH("NO OK",AG506)))</formula>
    </cfRule>
  </conditionalFormatting>
  <conditionalFormatting sqref="AG507">
    <cfRule type="containsText" dxfId="402" priority="403" operator="containsText" text="NO OK">
      <formula>NOT(ISERROR(SEARCH("NO OK",AG507)))</formula>
    </cfRule>
  </conditionalFormatting>
  <conditionalFormatting sqref="AG495">
    <cfRule type="containsText" dxfId="401" priority="402" operator="containsText" text="NO OK">
      <formula>NOT(ISERROR(SEARCH("NO OK",AG495)))</formula>
    </cfRule>
  </conditionalFormatting>
  <conditionalFormatting sqref="AG498">
    <cfRule type="containsText" dxfId="400" priority="401" operator="containsText" text="NO OK">
      <formula>NOT(ISERROR(SEARCH("NO OK",AG498)))</formula>
    </cfRule>
  </conditionalFormatting>
  <conditionalFormatting sqref="AE508">
    <cfRule type="containsText" dxfId="399" priority="400" operator="containsText" text="NO">
      <formula>NOT(ISERROR(SEARCH("NO",AE508)))</formula>
    </cfRule>
  </conditionalFormatting>
  <conditionalFormatting sqref="AJ7:AJ12">
    <cfRule type="containsText" dxfId="398" priority="399" operator="containsText" text="NO OK">
      <formula>NOT(ISERROR(SEARCH("NO OK",AJ7)))</formula>
    </cfRule>
  </conditionalFormatting>
  <conditionalFormatting sqref="AJ489:AJ491">
    <cfRule type="containsText" dxfId="397" priority="349" operator="containsText" text="NO OK">
      <formula>NOT(ISERROR(SEARCH("NO OK",AJ489)))</formula>
    </cfRule>
  </conditionalFormatting>
  <conditionalFormatting sqref="AJ15:AJ18">
    <cfRule type="containsText" dxfId="396" priority="398" operator="containsText" text="NO OK">
      <formula>NOT(ISERROR(SEARCH("NO OK",AJ15)))</formula>
    </cfRule>
  </conditionalFormatting>
  <conditionalFormatting sqref="AJ21:AJ29">
    <cfRule type="containsText" dxfId="395" priority="397" operator="containsText" text="NO OK">
      <formula>NOT(ISERROR(SEARCH("NO OK",AJ21)))</formula>
    </cfRule>
  </conditionalFormatting>
  <conditionalFormatting sqref="AJ32:AJ40">
    <cfRule type="containsText" dxfId="394" priority="396" operator="containsText" text="NO OK">
      <formula>NOT(ISERROR(SEARCH("NO OK",AJ32)))</formula>
    </cfRule>
  </conditionalFormatting>
  <conditionalFormatting sqref="AJ43:AJ51">
    <cfRule type="containsText" dxfId="393" priority="395" operator="containsText" text="NO OK">
      <formula>NOT(ISERROR(SEARCH("NO OK",AJ43)))</formula>
    </cfRule>
  </conditionalFormatting>
  <conditionalFormatting sqref="AJ54:AJ55">
    <cfRule type="containsText" dxfId="392" priority="394" operator="containsText" text="NO OK">
      <formula>NOT(ISERROR(SEARCH("NO OK",AJ54)))</formula>
    </cfRule>
  </conditionalFormatting>
  <conditionalFormatting sqref="AJ58:AJ60">
    <cfRule type="containsText" dxfId="391" priority="393" operator="containsText" text="NO OK">
      <formula>NOT(ISERROR(SEARCH("NO OK",AJ58)))</formula>
    </cfRule>
  </conditionalFormatting>
  <conditionalFormatting sqref="AJ63:AJ64">
    <cfRule type="containsText" dxfId="390" priority="392" operator="containsText" text="NO OK">
      <formula>NOT(ISERROR(SEARCH("NO OK",AJ63)))</formula>
    </cfRule>
  </conditionalFormatting>
  <conditionalFormatting sqref="AJ67:AJ68">
    <cfRule type="containsText" dxfId="389" priority="391" operator="containsText" text="NO OK">
      <formula>NOT(ISERROR(SEARCH("NO OK",AJ67)))</formula>
    </cfRule>
  </conditionalFormatting>
  <conditionalFormatting sqref="AJ71:AJ72">
    <cfRule type="containsText" dxfId="388" priority="390" operator="containsText" text="NO OK">
      <formula>NOT(ISERROR(SEARCH("NO OK",AJ71)))</formula>
    </cfRule>
  </conditionalFormatting>
  <conditionalFormatting sqref="AJ75:AJ76">
    <cfRule type="containsText" dxfId="387" priority="389" operator="containsText" text="NO OK">
      <formula>NOT(ISERROR(SEARCH("NO OK",AJ75)))</formula>
    </cfRule>
  </conditionalFormatting>
  <conditionalFormatting sqref="AJ79:AJ85">
    <cfRule type="containsText" dxfId="386" priority="388" operator="containsText" text="NO OK">
      <formula>NOT(ISERROR(SEARCH("NO OK",AJ79)))</formula>
    </cfRule>
  </conditionalFormatting>
  <conditionalFormatting sqref="AJ88:AJ91">
    <cfRule type="containsText" dxfId="385" priority="387" operator="containsText" text="NO OK">
      <formula>NOT(ISERROR(SEARCH("NO OK",AJ88)))</formula>
    </cfRule>
  </conditionalFormatting>
  <conditionalFormatting sqref="AJ94:AJ97">
    <cfRule type="containsText" dxfId="384" priority="386" operator="containsText" text="NO OK">
      <formula>NOT(ISERROR(SEARCH("NO OK",AJ94)))</formula>
    </cfRule>
  </conditionalFormatting>
  <conditionalFormatting sqref="AJ100:AJ109">
    <cfRule type="containsText" dxfId="383" priority="385" operator="containsText" text="NO OK">
      <formula>NOT(ISERROR(SEARCH("NO OK",AJ100)))</formula>
    </cfRule>
  </conditionalFormatting>
  <conditionalFormatting sqref="AJ112">
    <cfRule type="containsText" dxfId="382" priority="384" operator="containsText" text="NO OK">
      <formula>NOT(ISERROR(SEARCH("NO OK",AJ112)))</formula>
    </cfRule>
  </conditionalFormatting>
  <conditionalFormatting sqref="AJ115:AJ122">
    <cfRule type="containsText" dxfId="381" priority="383" operator="containsText" text="NO OK">
      <formula>NOT(ISERROR(SEARCH("NO OK",AJ115)))</formula>
    </cfRule>
  </conditionalFormatting>
  <conditionalFormatting sqref="AJ125:AJ127">
    <cfRule type="containsText" dxfId="380" priority="382" operator="containsText" text="NO OK">
      <formula>NOT(ISERROR(SEARCH("NO OK",AJ125)))</formula>
    </cfRule>
  </conditionalFormatting>
  <conditionalFormatting sqref="AJ130:AJ131">
    <cfRule type="containsText" dxfId="379" priority="381" operator="containsText" text="NO OK">
      <formula>NOT(ISERROR(SEARCH("NO OK",AJ130)))</formula>
    </cfRule>
  </conditionalFormatting>
  <conditionalFormatting sqref="AJ134">
    <cfRule type="containsText" dxfId="378" priority="380" operator="containsText" text="NO OK">
      <formula>NOT(ISERROR(SEARCH("NO OK",AJ134)))</formula>
    </cfRule>
  </conditionalFormatting>
  <conditionalFormatting sqref="AJ137">
    <cfRule type="containsText" dxfId="377" priority="379" operator="containsText" text="NO OK">
      <formula>NOT(ISERROR(SEARCH("NO OK",AJ137)))</formula>
    </cfRule>
  </conditionalFormatting>
  <conditionalFormatting sqref="AJ140:AJ145">
    <cfRule type="containsText" dxfId="376" priority="378" operator="containsText" text="NO OK">
      <formula>NOT(ISERROR(SEARCH("NO OK",AJ140)))</formula>
    </cfRule>
  </conditionalFormatting>
  <conditionalFormatting sqref="AJ148:AJ149">
    <cfRule type="containsText" dxfId="375" priority="377" operator="containsText" text="NO OK">
      <formula>NOT(ISERROR(SEARCH("NO OK",AJ148)))</formula>
    </cfRule>
  </conditionalFormatting>
  <conditionalFormatting sqref="AJ152:AJ161">
    <cfRule type="containsText" dxfId="374" priority="376" operator="containsText" text="NO OK">
      <formula>NOT(ISERROR(SEARCH("NO OK",AJ152)))</formula>
    </cfRule>
  </conditionalFormatting>
  <conditionalFormatting sqref="AJ164:AJ190">
    <cfRule type="containsText" dxfId="373" priority="375" operator="containsText" text="NO OK">
      <formula>NOT(ISERROR(SEARCH("NO OK",AJ164)))</formula>
    </cfRule>
  </conditionalFormatting>
  <conditionalFormatting sqref="AJ193">
    <cfRule type="containsText" dxfId="372" priority="374" operator="containsText" text="NO OK">
      <formula>NOT(ISERROR(SEARCH("NO OK",AJ193)))</formula>
    </cfRule>
  </conditionalFormatting>
  <conditionalFormatting sqref="AJ196:AJ222">
    <cfRule type="containsText" dxfId="371" priority="373" operator="containsText" text="NO OK">
      <formula>NOT(ISERROR(SEARCH("NO OK",AJ196)))</formula>
    </cfRule>
  </conditionalFormatting>
  <conditionalFormatting sqref="AJ226:AJ238">
    <cfRule type="containsText" dxfId="370" priority="372" operator="containsText" text="NO OK">
      <formula>NOT(ISERROR(SEARCH("NO OK",AJ226)))</formula>
    </cfRule>
  </conditionalFormatting>
  <conditionalFormatting sqref="AJ241:AJ287">
    <cfRule type="containsText" dxfId="369" priority="371" operator="containsText" text="NO OK">
      <formula>NOT(ISERROR(SEARCH("NO OK",AJ241)))</formula>
    </cfRule>
  </conditionalFormatting>
  <conditionalFormatting sqref="AJ290:AJ339">
    <cfRule type="containsText" dxfId="368" priority="370" operator="containsText" text="NO OK">
      <formula>NOT(ISERROR(SEARCH("NO OK",AJ290)))</formula>
    </cfRule>
  </conditionalFormatting>
  <conditionalFormatting sqref="AJ342:AJ363">
    <cfRule type="containsText" dxfId="367" priority="369" operator="containsText" text="NO OK">
      <formula>NOT(ISERROR(SEARCH("NO OK",AJ342)))</formula>
    </cfRule>
  </conditionalFormatting>
  <conditionalFormatting sqref="AJ366:AJ367">
    <cfRule type="containsText" dxfId="366" priority="368" operator="containsText" text="NO OK">
      <formula>NOT(ISERROR(SEARCH("NO OK",AJ366)))</formula>
    </cfRule>
  </conditionalFormatting>
  <conditionalFormatting sqref="AJ370:AJ377">
    <cfRule type="containsText" dxfId="365" priority="367" operator="containsText" text="NO OK">
      <formula>NOT(ISERROR(SEARCH("NO OK",AJ370)))</formula>
    </cfRule>
  </conditionalFormatting>
  <conditionalFormatting sqref="AJ380:AJ388">
    <cfRule type="containsText" dxfId="364" priority="366" operator="containsText" text="NO OK">
      <formula>NOT(ISERROR(SEARCH("NO OK",AJ380)))</formula>
    </cfRule>
  </conditionalFormatting>
  <conditionalFormatting sqref="AJ391:AJ394">
    <cfRule type="containsText" dxfId="363" priority="365" operator="containsText" text="NO OK">
      <formula>NOT(ISERROR(SEARCH("NO OK",AJ391)))</formula>
    </cfRule>
  </conditionalFormatting>
  <conditionalFormatting sqref="AJ397:AJ401">
    <cfRule type="containsText" dxfId="362" priority="364" operator="containsText" text="NO OK">
      <formula>NOT(ISERROR(SEARCH("NO OK",AJ397)))</formula>
    </cfRule>
  </conditionalFormatting>
  <conditionalFormatting sqref="AJ404:AJ408">
    <cfRule type="containsText" dxfId="361" priority="363" operator="containsText" text="NO OK">
      <formula>NOT(ISERROR(SEARCH("NO OK",AJ404)))</formula>
    </cfRule>
  </conditionalFormatting>
  <conditionalFormatting sqref="AJ411:AJ422">
    <cfRule type="containsText" dxfId="360" priority="362" operator="containsText" text="NO OK">
      <formula>NOT(ISERROR(SEARCH("NO OK",AJ411)))</formula>
    </cfRule>
  </conditionalFormatting>
  <conditionalFormatting sqref="AJ425:AJ426">
    <cfRule type="containsText" dxfId="359" priority="361" operator="containsText" text="NO OK">
      <formula>NOT(ISERROR(SEARCH("NO OK",AJ425)))</formula>
    </cfRule>
  </conditionalFormatting>
  <conditionalFormatting sqref="AJ429">
    <cfRule type="containsText" dxfId="358" priority="360" operator="containsText" text="NO OK">
      <formula>NOT(ISERROR(SEARCH("NO OK",AJ429)))</formula>
    </cfRule>
  </conditionalFormatting>
  <conditionalFormatting sqref="AJ432">
    <cfRule type="containsText" dxfId="357" priority="359" operator="containsText" text="NO OK">
      <formula>NOT(ISERROR(SEARCH("NO OK",AJ432)))</formula>
    </cfRule>
  </conditionalFormatting>
  <conditionalFormatting sqref="AJ436:AJ439">
    <cfRule type="containsText" dxfId="356" priority="358" operator="containsText" text="NO OK">
      <formula>NOT(ISERROR(SEARCH("NO OK",AJ436)))</formula>
    </cfRule>
  </conditionalFormatting>
  <conditionalFormatting sqref="AJ442:AJ444">
    <cfRule type="containsText" dxfId="355" priority="357" operator="containsText" text="NO OK">
      <formula>NOT(ISERROR(SEARCH("NO OK",AJ442)))</formula>
    </cfRule>
  </conditionalFormatting>
  <conditionalFormatting sqref="AJ447:AJ450">
    <cfRule type="containsText" dxfId="354" priority="356" operator="containsText" text="NO OK">
      <formula>NOT(ISERROR(SEARCH("NO OK",AJ447)))</formula>
    </cfRule>
  </conditionalFormatting>
  <conditionalFormatting sqref="AJ453:AJ460">
    <cfRule type="containsText" dxfId="353" priority="355" operator="containsText" text="NO OK">
      <formula>NOT(ISERROR(SEARCH("NO OK",AJ453)))</formula>
    </cfRule>
  </conditionalFormatting>
  <conditionalFormatting sqref="AJ463">
    <cfRule type="containsText" dxfId="352" priority="354" operator="containsText" text="NO OK">
      <formula>NOT(ISERROR(SEARCH("NO OK",AJ463)))</formula>
    </cfRule>
  </conditionalFormatting>
  <conditionalFormatting sqref="AJ466:AJ469">
    <cfRule type="containsText" dxfId="351" priority="353" operator="containsText" text="NO OK">
      <formula>NOT(ISERROR(SEARCH("NO OK",AJ466)))</formula>
    </cfRule>
  </conditionalFormatting>
  <conditionalFormatting sqref="AJ473:AJ474">
    <cfRule type="containsText" dxfId="350" priority="352" operator="containsText" text="NO OK">
      <formula>NOT(ISERROR(SEARCH("NO OK",AJ473)))</formula>
    </cfRule>
  </conditionalFormatting>
  <conditionalFormatting sqref="AJ477:AJ480">
    <cfRule type="containsText" dxfId="349" priority="351" operator="containsText" text="NO OK">
      <formula>NOT(ISERROR(SEARCH("NO OK",AJ477)))</formula>
    </cfRule>
  </conditionalFormatting>
  <conditionalFormatting sqref="AJ483:AJ486">
    <cfRule type="containsText" dxfId="348" priority="350" operator="containsText" text="NO OK">
      <formula>NOT(ISERROR(SEARCH("NO OK",AJ483)))</formula>
    </cfRule>
  </conditionalFormatting>
  <conditionalFormatting sqref="AJ503">
    <cfRule type="containsText" dxfId="347" priority="348" operator="containsText" text="NO OK">
      <formula>NOT(ISERROR(SEARCH("NO OK",AJ503)))</formula>
    </cfRule>
  </conditionalFormatting>
  <conditionalFormatting sqref="AJ506">
    <cfRule type="containsText" dxfId="346" priority="347" operator="containsText" text="NO OK">
      <formula>NOT(ISERROR(SEARCH("NO OK",AJ506)))</formula>
    </cfRule>
  </conditionalFormatting>
  <conditionalFormatting sqref="AJ507">
    <cfRule type="containsText" dxfId="345" priority="346" operator="containsText" text="NO OK">
      <formula>NOT(ISERROR(SEARCH("NO OK",AJ507)))</formula>
    </cfRule>
  </conditionalFormatting>
  <conditionalFormatting sqref="AJ495">
    <cfRule type="containsText" dxfId="344" priority="345" operator="containsText" text="NO OK">
      <formula>NOT(ISERROR(SEARCH("NO OK",AJ495)))</formula>
    </cfRule>
  </conditionalFormatting>
  <conditionalFormatting sqref="AJ498">
    <cfRule type="containsText" dxfId="343" priority="344" operator="containsText" text="NO OK">
      <formula>NOT(ISERROR(SEARCH("NO OK",AJ498)))</formula>
    </cfRule>
  </conditionalFormatting>
  <conditionalFormatting sqref="AH508">
    <cfRule type="containsText" dxfId="342" priority="343" operator="containsText" text="NO">
      <formula>NOT(ISERROR(SEARCH("NO",AH508)))</formula>
    </cfRule>
  </conditionalFormatting>
  <conditionalFormatting sqref="AM7:AM12">
    <cfRule type="containsText" dxfId="341" priority="342" operator="containsText" text="NO OK">
      <formula>NOT(ISERROR(SEARCH("NO OK",AM7)))</formula>
    </cfRule>
  </conditionalFormatting>
  <conditionalFormatting sqref="AM489:AM491">
    <cfRule type="containsText" dxfId="340" priority="292" operator="containsText" text="NO OK">
      <formula>NOT(ISERROR(SEARCH("NO OK",AM489)))</formula>
    </cfRule>
  </conditionalFormatting>
  <conditionalFormatting sqref="AM15:AM18">
    <cfRule type="containsText" dxfId="339" priority="341" operator="containsText" text="NO OK">
      <formula>NOT(ISERROR(SEARCH("NO OK",AM15)))</formula>
    </cfRule>
  </conditionalFormatting>
  <conditionalFormatting sqref="AM21:AM29">
    <cfRule type="containsText" dxfId="338" priority="340" operator="containsText" text="NO OK">
      <formula>NOT(ISERROR(SEARCH("NO OK",AM21)))</formula>
    </cfRule>
  </conditionalFormatting>
  <conditionalFormatting sqref="AM32:AM40">
    <cfRule type="containsText" dxfId="337" priority="339" operator="containsText" text="NO OK">
      <formula>NOT(ISERROR(SEARCH("NO OK",AM32)))</formula>
    </cfRule>
  </conditionalFormatting>
  <conditionalFormatting sqref="AM43:AM51">
    <cfRule type="containsText" dxfId="336" priority="338" operator="containsText" text="NO OK">
      <formula>NOT(ISERROR(SEARCH("NO OK",AM43)))</formula>
    </cfRule>
  </conditionalFormatting>
  <conditionalFormatting sqref="AM54:AM55">
    <cfRule type="containsText" dxfId="335" priority="337" operator="containsText" text="NO OK">
      <formula>NOT(ISERROR(SEARCH("NO OK",AM54)))</formula>
    </cfRule>
  </conditionalFormatting>
  <conditionalFormatting sqref="AM58:AM60">
    <cfRule type="containsText" dxfId="334" priority="336" operator="containsText" text="NO OK">
      <formula>NOT(ISERROR(SEARCH("NO OK",AM58)))</formula>
    </cfRule>
  </conditionalFormatting>
  <conditionalFormatting sqref="AM63:AM64">
    <cfRule type="containsText" dxfId="333" priority="335" operator="containsText" text="NO OK">
      <formula>NOT(ISERROR(SEARCH("NO OK",AM63)))</formula>
    </cfRule>
  </conditionalFormatting>
  <conditionalFormatting sqref="AM67:AM68">
    <cfRule type="containsText" dxfId="332" priority="334" operator="containsText" text="NO OK">
      <formula>NOT(ISERROR(SEARCH("NO OK",AM67)))</formula>
    </cfRule>
  </conditionalFormatting>
  <conditionalFormatting sqref="AM71:AM72">
    <cfRule type="containsText" dxfId="331" priority="333" operator="containsText" text="NO OK">
      <formula>NOT(ISERROR(SEARCH("NO OK",AM71)))</formula>
    </cfRule>
  </conditionalFormatting>
  <conditionalFormatting sqref="AM75:AM76">
    <cfRule type="containsText" dxfId="330" priority="332" operator="containsText" text="NO OK">
      <formula>NOT(ISERROR(SEARCH("NO OK",AM75)))</formula>
    </cfRule>
  </conditionalFormatting>
  <conditionalFormatting sqref="AM79:AM85">
    <cfRule type="containsText" dxfId="329" priority="331" operator="containsText" text="NO OK">
      <formula>NOT(ISERROR(SEARCH("NO OK",AM79)))</formula>
    </cfRule>
  </conditionalFormatting>
  <conditionalFormatting sqref="AM88:AM91">
    <cfRule type="containsText" dxfId="328" priority="330" operator="containsText" text="NO OK">
      <formula>NOT(ISERROR(SEARCH("NO OK",AM88)))</formula>
    </cfRule>
  </conditionalFormatting>
  <conditionalFormatting sqref="AM94:AM97">
    <cfRule type="containsText" dxfId="327" priority="329" operator="containsText" text="NO OK">
      <formula>NOT(ISERROR(SEARCH("NO OK",AM94)))</formula>
    </cfRule>
  </conditionalFormatting>
  <conditionalFormatting sqref="AM100:AM109">
    <cfRule type="containsText" dxfId="326" priority="328" operator="containsText" text="NO OK">
      <formula>NOT(ISERROR(SEARCH("NO OK",AM100)))</formula>
    </cfRule>
  </conditionalFormatting>
  <conditionalFormatting sqref="AM112">
    <cfRule type="containsText" dxfId="325" priority="327" operator="containsText" text="NO OK">
      <formula>NOT(ISERROR(SEARCH("NO OK",AM112)))</formula>
    </cfRule>
  </conditionalFormatting>
  <conditionalFormatting sqref="AM115:AM122">
    <cfRule type="containsText" dxfId="324" priority="326" operator="containsText" text="NO OK">
      <formula>NOT(ISERROR(SEARCH("NO OK",AM115)))</formula>
    </cfRule>
  </conditionalFormatting>
  <conditionalFormatting sqref="AM125:AM127">
    <cfRule type="containsText" dxfId="323" priority="325" operator="containsText" text="NO OK">
      <formula>NOT(ISERROR(SEARCH("NO OK",AM125)))</formula>
    </cfRule>
  </conditionalFormatting>
  <conditionalFormatting sqref="AM130:AM131">
    <cfRule type="containsText" dxfId="322" priority="324" operator="containsText" text="NO OK">
      <formula>NOT(ISERROR(SEARCH("NO OK",AM130)))</formula>
    </cfRule>
  </conditionalFormatting>
  <conditionalFormatting sqref="AM134">
    <cfRule type="containsText" dxfId="321" priority="323" operator="containsText" text="NO OK">
      <formula>NOT(ISERROR(SEARCH("NO OK",AM134)))</formula>
    </cfRule>
  </conditionalFormatting>
  <conditionalFormatting sqref="AM137">
    <cfRule type="containsText" dxfId="320" priority="322" operator="containsText" text="NO OK">
      <formula>NOT(ISERROR(SEARCH("NO OK",AM137)))</formula>
    </cfRule>
  </conditionalFormatting>
  <conditionalFormatting sqref="AM140:AM145">
    <cfRule type="containsText" dxfId="319" priority="321" operator="containsText" text="NO OK">
      <formula>NOT(ISERROR(SEARCH("NO OK",AM140)))</formula>
    </cfRule>
  </conditionalFormatting>
  <conditionalFormatting sqref="AM148:AM149">
    <cfRule type="containsText" dxfId="318" priority="320" operator="containsText" text="NO OK">
      <formula>NOT(ISERROR(SEARCH("NO OK",AM148)))</formula>
    </cfRule>
  </conditionalFormatting>
  <conditionalFormatting sqref="AM152:AM161">
    <cfRule type="containsText" dxfId="317" priority="319" operator="containsText" text="NO OK">
      <formula>NOT(ISERROR(SEARCH("NO OK",AM152)))</formula>
    </cfRule>
  </conditionalFormatting>
  <conditionalFormatting sqref="AM164:AM190">
    <cfRule type="containsText" dxfId="316" priority="318" operator="containsText" text="NO OK">
      <formula>NOT(ISERROR(SEARCH("NO OK",AM164)))</formula>
    </cfRule>
  </conditionalFormatting>
  <conditionalFormatting sqref="AM193">
    <cfRule type="containsText" dxfId="315" priority="317" operator="containsText" text="NO OK">
      <formula>NOT(ISERROR(SEARCH("NO OK",AM193)))</formula>
    </cfRule>
  </conditionalFormatting>
  <conditionalFormatting sqref="AM196:AM222">
    <cfRule type="containsText" dxfId="314" priority="316" operator="containsText" text="NO OK">
      <formula>NOT(ISERROR(SEARCH("NO OK",AM196)))</formula>
    </cfRule>
  </conditionalFormatting>
  <conditionalFormatting sqref="AM226:AM238">
    <cfRule type="containsText" dxfId="313" priority="315" operator="containsText" text="NO OK">
      <formula>NOT(ISERROR(SEARCH("NO OK",AM226)))</formula>
    </cfRule>
  </conditionalFormatting>
  <conditionalFormatting sqref="AM241:AM287">
    <cfRule type="containsText" dxfId="312" priority="314" operator="containsText" text="NO OK">
      <formula>NOT(ISERROR(SEARCH("NO OK",AM241)))</formula>
    </cfRule>
  </conditionalFormatting>
  <conditionalFormatting sqref="AM290:AM339">
    <cfRule type="containsText" dxfId="311" priority="313" operator="containsText" text="NO OK">
      <formula>NOT(ISERROR(SEARCH("NO OK",AM290)))</formula>
    </cfRule>
  </conditionalFormatting>
  <conditionalFormatting sqref="AM342:AM363">
    <cfRule type="containsText" dxfId="310" priority="312" operator="containsText" text="NO OK">
      <formula>NOT(ISERROR(SEARCH("NO OK",AM342)))</formula>
    </cfRule>
  </conditionalFormatting>
  <conditionalFormatting sqref="AM366:AM367">
    <cfRule type="containsText" dxfId="309" priority="311" operator="containsText" text="NO OK">
      <formula>NOT(ISERROR(SEARCH("NO OK",AM366)))</formula>
    </cfRule>
  </conditionalFormatting>
  <conditionalFormatting sqref="AM370:AM377">
    <cfRule type="containsText" dxfId="308" priority="310" operator="containsText" text="NO OK">
      <formula>NOT(ISERROR(SEARCH("NO OK",AM370)))</formula>
    </cfRule>
  </conditionalFormatting>
  <conditionalFormatting sqref="AM380:AM388">
    <cfRule type="containsText" dxfId="307" priority="309" operator="containsText" text="NO OK">
      <formula>NOT(ISERROR(SEARCH("NO OK",AM380)))</formula>
    </cfRule>
  </conditionalFormatting>
  <conditionalFormatting sqref="AM391:AM394">
    <cfRule type="containsText" dxfId="306" priority="308" operator="containsText" text="NO OK">
      <formula>NOT(ISERROR(SEARCH("NO OK",AM391)))</formula>
    </cfRule>
  </conditionalFormatting>
  <conditionalFormatting sqref="AM397:AM401">
    <cfRule type="containsText" dxfId="305" priority="307" operator="containsText" text="NO OK">
      <formula>NOT(ISERROR(SEARCH("NO OK",AM397)))</formula>
    </cfRule>
  </conditionalFormatting>
  <conditionalFormatting sqref="AM404:AM408">
    <cfRule type="containsText" dxfId="304" priority="306" operator="containsText" text="NO OK">
      <formula>NOT(ISERROR(SEARCH("NO OK",AM404)))</formula>
    </cfRule>
  </conditionalFormatting>
  <conditionalFormatting sqref="AM411:AM422">
    <cfRule type="containsText" dxfId="303" priority="305" operator="containsText" text="NO OK">
      <formula>NOT(ISERROR(SEARCH("NO OK",AM411)))</formula>
    </cfRule>
  </conditionalFormatting>
  <conditionalFormatting sqref="AM425:AM426">
    <cfRule type="containsText" dxfId="302" priority="304" operator="containsText" text="NO OK">
      <formula>NOT(ISERROR(SEARCH("NO OK",AM425)))</formula>
    </cfRule>
  </conditionalFormatting>
  <conditionalFormatting sqref="AM429">
    <cfRule type="containsText" dxfId="301" priority="303" operator="containsText" text="NO OK">
      <formula>NOT(ISERROR(SEARCH("NO OK",AM429)))</formula>
    </cfRule>
  </conditionalFormatting>
  <conditionalFormatting sqref="AM432">
    <cfRule type="containsText" dxfId="300" priority="302" operator="containsText" text="NO OK">
      <formula>NOT(ISERROR(SEARCH("NO OK",AM432)))</formula>
    </cfRule>
  </conditionalFormatting>
  <conditionalFormatting sqref="AM436:AM439">
    <cfRule type="containsText" dxfId="299" priority="301" operator="containsText" text="NO OK">
      <formula>NOT(ISERROR(SEARCH("NO OK",AM436)))</formula>
    </cfRule>
  </conditionalFormatting>
  <conditionalFormatting sqref="AM442:AM444">
    <cfRule type="containsText" dxfId="298" priority="300" operator="containsText" text="NO OK">
      <formula>NOT(ISERROR(SEARCH("NO OK",AM442)))</formula>
    </cfRule>
  </conditionalFormatting>
  <conditionalFormatting sqref="AM447:AM450">
    <cfRule type="containsText" dxfId="297" priority="299" operator="containsText" text="NO OK">
      <formula>NOT(ISERROR(SEARCH("NO OK",AM447)))</formula>
    </cfRule>
  </conditionalFormatting>
  <conditionalFormatting sqref="AM453:AM460">
    <cfRule type="containsText" dxfId="296" priority="298" operator="containsText" text="NO OK">
      <formula>NOT(ISERROR(SEARCH("NO OK",AM453)))</formula>
    </cfRule>
  </conditionalFormatting>
  <conditionalFormatting sqref="AM463">
    <cfRule type="containsText" dxfId="295" priority="297" operator="containsText" text="NO OK">
      <formula>NOT(ISERROR(SEARCH("NO OK",AM463)))</formula>
    </cfRule>
  </conditionalFormatting>
  <conditionalFormatting sqref="AM466:AM469">
    <cfRule type="containsText" dxfId="294" priority="296" operator="containsText" text="NO OK">
      <formula>NOT(ISERROR(SEARCH("NO OK",AM466)))</formula>
    </cfRule>
  </conditionalFormatting>
  <conditionalFormatting sqref="AM473:AM474">
    <cfRule type="containsText" dxfId="293" priority="295" operator="containsText" text="NO OK">
      <formula>NOT(ISERROR(SEARCH("NO OK",AM473)))</formula>
    </cfRule>
  </conditionalFormatting>
  <conditionalFormatting sqref="AM477:AM480">
    <cfRule type="containsText" dxfId="292" priority="294" operator="containsText" text="NO OK">
      <formula>NOT(ISERROR(SEARCH("NO OK",AM477)))</formula>
    </cfRule>
  </conditionalFormatting>
  <conditionalFormatting sqref="AM483:AM486">
    <cfRule type="containsText" dxfId="291" priority="293" operator="containsText" text="NO OK">
      <formula>NOT(ISERROR(SEARCH("NO OK",AM483)))</formula>
    </cfRule>
  </conditionalFormatting>
  <conditionalFormatting sqref="AM503">
    <cfRule type="containsText" dxfId="290" priority="291" operator="containsText" text="NO OK">
      <formula>NOT(ISERROR(SEARCH("NO OK",AM503)))</formula>
    </cfRule>
  </conditionalFormatting>
  <conditionalFormatting sqref="AM506">
    <cfRule type="containsText" dxfId="289" priority="290" operator="containsText" text="NO OK">
      <formula>NOT(ISERROR(SEARCH("NO OK",AM506)))</formula>
    </cfRule>
  </conditionalFormatting>
  <conditionalFormatting sqref="AM507">
    <cfRule type="containsText" dxfId="288" priority="289" operator="containsText" text="NO OK">
      <formula>NOT(ISERROR(SEARCH("NO OK",AM507)))</formula>
    </cfRule>
  </conditionalFormatting>
  <conditionalFormatting sqref="AM495">
    <cfRule type="containsText" dxfId="287" priority="288" operator="containsText" text="NO OK">
      <formula>NOT(ISERROR(SEARCH("NO OK",AM495)))</formula>
    </cfRule>
  </conditionalFormatting>
  <conditionalFormatting sqref="AM498">
    <cfRule type="containsText" dxfId="286" priority="287" operator="containsText" text="NO OK">
      <formula>NOT(ISERROR(SEARCH("NO OK",AM498)))</formula>
    </cfRule>
  </conditionalFormatting>
  <conditionalFormatting sqref="AK508">
    <cfRule type="containsText" dxfId="285" priority="286" operator="containsText" text="NO">
      <formula>NOT(ISERROR(SEARCH("NO",AK508)))</formula>
    </cfRule>
  </conditionalFormatting>
  <conditionalFormatting sqref="AP7:AP12">
    <cfRule type="containsText" dxfId="284" priority="285" operator="containsText" text="NO OK">
      <formula>NOT(ISERROR(SEARCH("NO OK",AP7)))</formula>
    </cfRule>
  </conditionalFormatting>
  <conditionalFormatting sqref="AP489:AP491">
    <cfRule type="containsText" dxfId="283" priority="235" operator="containsText" text="NO OK">
      <formula>NOT(ISERROR(SEARCH("NO OK",AP489)))</formula>
    </cfRule>
  </conditionalFormatting>
  <conditionalFormatting sqref="AP15:AP18">
    <cfRule type="containsText" dxfId="282" priority="284" operator="containsText" text="NO OK">
      <formula>NOT(ISERROR(SEARCH("NO OK",AP15)))</formula>
    </cfRule>
  </conditionalFormatting>
  <conditionalFormatting sqref="AP21:AP29">
    <cfRule type="containsText" dxfId="281" priority="283" operator="containsText" text="NO OK">
      <formula>NOT(ISERROR(SEARCH("NO OK",AP21)))</formula>
    </cfRule>
  </conditionalFormatting>
  <conditionalFormatting sqref="AP32:AP40">
    <cfRule type="containsText" dxfId="280" priority="282" operator="containsText" text="NO OK">
      <formula>NOT(ISERROR(SEARCH("NO OK",AP32)))</formula>
    </cfRule>
  </conditionalFormatting>
  <conditionalFormatting sqref="AP43:AP51">
    <cfRule type="containsText" dxfId="279" priority="281" operator="containsText" text="NO OK">
      <formula>NOT(ISERROR(SEARCH("NO OK",AP43)))</formula>
    </cfRule>
  </conditionalFormatting>
  <conditionalFormatting sqref="AP54:AP55">
    <cfRule type="containsText" dxfId="278" priority="280" operator="containsText" text="NO OK">
      <formula>NOT(ISERROR(SEARCH("NO OK",AP54)))</formula>
    </cfRule>
  </conditionalFormatting>
  <conditionalFormatting sqref="AP58:AP60">
    <cfRule type="containsText" dxfId="277" priority="279" operator="containsText" text="NO OK">
      <formula>NOT(ISERROR(SEARCH("NO OK",AP58)))</formula>
    </cfRule>
  </conditionalFormatting>
  <conditionalFormatting sqref="AP63:AP64">
    <cfRule type="containsText" dxfId="276" priority="278" operator="containsText" text="NO OK">
      <formula>NOT(ISERROR(SEARCH("NO OK",AP63)))</formula>
    </cfRule>
  </conditionalFormatting>
  <conditionalFormatting sqref="AP67:AP68">
    <cfRule type="containsText" dxfId="275" priority="277" operator="containsText" text="NO OK">
      <formula>NOT(ISERROR(SEARCH("NO OK",AP67)))</formula>
    </cfRule>
  </conditionalFormatting>
  <conditionalFormatting sqref="AP71:AP72">
    <cfRule type="containsText" dxfId="274" priority="276" operator="containsText" text="NO OK">
      <formula>NOT(ISERROR(SEARCH("NO OK",AP71)))</formula>
    </cfRule>
  </conditionalFormatting>
  <conditionalFormatting sqref="AP75:AP76">
    <cfRule type="containsText" dxfId="273" priority="275" operator="containsText" text="NO OK">
      <formula>NOT(ISERROR(SEARCH("NO OK",AP75)))</formula>
    </cfRule>
  </conditionalFormatting>
  <conditionalFormatting sqref="AP79:AP85">
    <cfRule type="containsText" dxfId="272" priority="274" operator="containsText" text="NO OK">
      <formula>NOT(ISERROR(SEARCH("NO OK",AP79)))</formula>
    </cfRule>
  </conditionalFormatting>
  <conditionalFormatting sqref="AP88:AP91">
    <cfRule type="containsText" dxfId="271" priority="273" operator="containsText" text="NO OK">
      <formula>NOT(ISERROR(SEARCH("NO OK",AP88)))</formula>
    </cfRule>
  </conditionalFormatting>
  <conditionalFormatting sqref="AP94:AP97">
    <cfRule type="containsText" dxfId="270" priority="272" operator="containsText" text="NO OK">
      <formula>NOT(ISERROR(SEARCH("NO OK",AP94)))</formula>
    </cfRule>
  </conditionalFormatting>
  <conditionalFormatting sqref="AP100:AP109">
    <cfRule type="containsText" dxfId="269" priority="271" operator="containsText" text="NO OK">
      <formula>NOT(ISERROR(SEARCH("NO OK",AP100)))</formula>
    </cfRule>
  </conditionalFormatting>
  <conditionalFormatting sqref="AP112">
    <cfRule type="containsText" dxfId="268" priority="270" operator="containsText" text="NO OK">
      <formula>NOT(ISERROR(SEARCH("NO OK",AP112)))</formula>
    </cfRule>
  </conditionalFormatting>
  <conditionalFormatting sqref="AP115:AP122">
    <cfRule type="containsText" dxfId="267" priority="269" operator="containsText" text="NO OK">
      <formula>NOT(ISERROR(SEARCH("NO OK",AP115)))</formula>
    </cfRule>
  </conditionalFormatting>
  <conditionalFormatting sqref="AP125:AP127">
    <cfRule type="containsText" dxfId="266" priority="268" operator="containsText" text="NO OK">
      <formula>NOT(ISERROR(SEARCH("NO OK",AP125)))</formula>
    </cfRule>
  </conditionalFormatting>
  <conditionalFormatting sqref="AP130:AP131">
    <cfRule type="containsText" dxfId="265" priority="267" operator="containsText" text="NO OK">
      <formula>NOT(ISERROR(SEARCH("NO OK",AP130)))</formula>
    </cfRule>
  </conditionalFormatting>
  <conditionalFormatting sqref="AP134">
    <cfRule type="containsText" dxfId="264" priority="266" operator="containsText" text="NO OK">
      <formula>NOT(ISERROR(SEARCH("NO OK",AP134)))</formula>
    </cfRule>
  </conditionalFormatting>
  <conditionalFormatting sqref="AP137">
    <cfRule type="containsText" dxfId="263" priority="265" operator="containsText" text="NO OK">
      <formula>NOT(ISERROR(SEARCH("NO OK",AP137)))</formula>
    </cfRule>
  </conditionalFormatting>
  <conditionalFormatting sqref="AP140:AP145">
    <cfRule type="containsText" dxfId="262" priority="264" operator="containsText" text="NO OK">
      <formula>NOT(ISERROR(SEARCH("NO OK",AP140)))</formula>
    </cfRule>
  </conditionalFormatting>
  <conditionalFormatting sqref="AP148:AP149">
    <cfRule type="containsText" dxfId="261" priority="263" operator="containsText" text="NO OK">
      <formula>NOT(ISERROR(SEARCH("NO OK",AP148)))</formula>
    </cfRule>
  </conditionalFormatting>
  <conditionalFormatting sqref="AP152:AP161">
    <cfRule type="containsText" dxfId="260" priority="262" operator="containsText" text="NO OK">
      <formula>NOT(ISERROR(SEARCH("NO OK",AP152)))</formula>
    </cfRule>
  </conditionalFormatting>
  <conditionalFormatting sqref="AP164:AP190">
    <cfRule type="containsText" dxfId="259" priority="261" operator="containsText" text="NO OK">
      <formula>NOT(ISERROR(SEARCH("NO OK",AP164)))</formula>
    </cfRule>
  </conditionalFormatting>
  <conditionalFormatting sqref="AP193">
    <cfRule type="containsText" dxfId="258" priority="260" operator="containsText" text="NO OK">
      <formula>NOT(ISERROR(SEARCH("NO OK",AP193)))</formula>
    </cfRule>
  </conditionalFormatting>
  <conditionalFormatting sqref="AP196:AP222">
    <cfRule type="containsText" dxfId="257" priority="259" operator="containsText" text="NO OK">
      <formula>NOT(ISERROR(SEARCH("NO OK",AP196)))</formula>
    </cfRule>
  </conditionalFormatting>
  <conditionalFormatting sqref="AP226:AP238">
    <cfRule type="containsText" dxfId="256" priority="258" operator="containsText" text="NO OK">
      <formula>NOT(ISERROR(SEARCH("NO OK",AP226)))</formula>
    </cfRule>
  </conditionalFormatting>
  <conditionalFormatting sqref="AP241:AP287">
    <cfRule type="containsText" dxfId="255" priority="257" operator="containsText" text="NO OK">
      <formula>NOT(ISERROR(SEARCH("NO OK",AP241)))</formula>
    </cfRule>
  </conditionalFormatting>
  <conditionalFormatting sqref="AP290:AP339">
    <cfRule type="containsText" dxfId="254" priority="256" operator="containsText" text="NO OK">
      <formula>NOT(ISERROR(SEARCH("NO OK",AP290)))</formula>
    </cfRule>
  </conditionalFormatting>
  <conditionalFormatting sqref="AP342:AP363">
    <cfRule type="containsText" dxfId="253" priority="255" operator="containsText" text="NO OK">
      <formula>NOT(ISERROR(SEARCH("NO OK",AP342)))</formula>
    </cfRule>
  </conditionalFormatting>
  <conditionalFormatting sqref="AP366:AP367">
    <cfRule type="containsText" dxfId="252" priority="254" operator="containsText" text="NO OK">
      <formula>NOT(ISERROR(SEARCH("NO OK",AP366)))</formula>
    </cfRule>
  </conditionalFormatting>
  <conditionalFormatting sqref="AP370:AP377">
    <cfRule type="containsText" dxfId="251" priority="253" operator="containsText" text="NO OK">
      <formula>NOT(ISERROR(SEARCH("NO OK",AP370)))</formula>
    </cfRule>
  </conditionalFormatting>
  <conditionalFormatting sqref="AP380:AP388">
    <cfRule type="containsText" dxfId="250" priority="252" operator="containsText" text="NO OK">
      <formula>NOT(ISERROR(SEARCH("NO OK",AP380)))</formula>
    </cfRule>
  </conditionalFormatting>
  <conditionalFormatting sqref="AP391:AP394">
    <cfRule type="containsText" dxfId="249" priority="251" operator="containsText" text="NO OK">
      <formula>NOT(ISERROR(SEARCH("NO OK",AP391)))</formula>
    </cfRule>
  </conditionalFormatting>
  <conditionalFormatting sqref="AP397:AP401">
    <cfRule type="containsText" dxfId="248" priority="250" operator="containsText" text="NO OK">
      <formula>NOT(ISERROR(SEARCH("NO OK",AP397)))</formula>
    </cfRule>
  </conditionalFormatting>
  <conditionalFormatting sqref="AP404:AP408">
    <cfRule type="containsText" dxfId="247" priority="249" operator="containsText" text="NO OK">
      <formula>NOT(ISERROR(SEARCH("NO OK",AP404)))</formula>
    </cfRule>
  </conditionalFormatting>
  <conditionalFormatting sqref="AP411:AP422">
    <cfRule type="containsText" dxfId="246" priority="248" operator="containsText" text="NO OK">
      <formula>NOT(ISERROR(SEARCH("NO OK",AP411)))</formula>
    </cfRule>
  </conditionalFormatting>
  <conditionalFormatting sqref="AP425:AP426">
    <cfRule type="containsText" dxfId="245" priority="247" operator="containsText" text="NO OK">
      <formula>NOT(ISERROR(SEARCH("NO OK",AP425)))</formula>
    </cfRule>
  </conditionalFormatting>
  <conditionalFormatting sqref="AP429">
    <cfRule type="containsText" dxfId="244" priority="246" operator="containsText" text="NO OK">
      <formula>NOT(ISERROR(SEARCH("NO OK",AP429)))</formula>
    </cfRule>
  </conditionalFormatting>
  <conditionalFormatting sqref="AP432">
    <cfRule type="containsText" dxfId="243" priority="245" operator="containsText" text="NO OK">
      <formula>NOT(ISERROR(SEARCH("NO OK",AP432)))</formula>
    </cfRule>
  </conditionalFormatting>
  <conditionalFormatting sqref="AP436:AP439">
    <cfRule type="containsText" dxfId="242" priority="244" operator="containsText" text="NO OK">
      <formula>NOT(ISERROR(SEARCH("NO OK",AP436)))</formula>
    </cfRule>
  </conditionalFormatting>
  <conditionalFormatting sqref="AP442:AP444">
    <cfRule type="containsText" dxfId="241" priority="243" operator="containsText" text="NO OK">
      <formula>NOT(ISERROR(SEARCH("NO OK",AP442)))</formula>
    </cfRule>
  </conditionalFormatting>
  <conditionalFormatting sqref="AP447:AP450">
    <cfRule type="containsText" dxfId="240" priority="242" operator="containsText" text="NO OK">
      <formula>NOT(ISERROR(SEARCH("NO OK",AP447)))</formula>
    </cfRule>
  </conditionalFormatting>
  <conditionalFormatting sqref="AP453:AP460">
    <cfRule type="containsText" dxfId="239" priority="241" operator="containsText" text="NO OK">
      <formula>NOT(ISERROR(SEARCH("NO OK",AP453)))</formula>
    </cfRule>
  </conditionalFormatting>
  <conditionalFormatting sqref="AP463">
    <cfRule type="containsText" dxfId="238" priority="240" operator="containsText" text="NO OK">
      <formula>NOT(ISERROR(SEARCH("NO OK",AP463)))</formula>
    </cfRule>
  </conditionalFormatting>
  <conditionalFormatting sqref="AP466:AP469">
    <cfRule type="containsText" dxfId="237" priority="239" operator="containsText" text="NO OK">
      <formula>NOT(ISERROR(SEARCH("NO OK",AP466)))</formula>
    </cfRule>
  </conditionalFormatting>
  <conditionalFormatting sqref="AP473:AP474">
    <cfRule type="containsText" dxfId="236" priority="238" operator="containsText" text="NO OK">
      <formula>NOT(ISERROR(SEARCH("NO OK",AP473)))</formula>
    </cfRule>
  </conditionalFormatting>
  <conditionalFormatting sqref="AP477:AP480">
    <cfRule type="containsText" dxfId="235" priority="237" operator="containsText" text="NO OK">
      <formula>NOT(ISERROR(SEARCH("NO OK",AP477)))</formula>
    </cfRule>
  </conditionalFormatting>
  <conditionalFormatting sqref="AP483:AP486">
    <cfRule type="containsText" dxfId="234" priority="236" operator="containsText" text="NO OK">
      <formula>NOT(ISERROR(SEARCH("NO OK",AP483)))</formula>
    </cfRule>
  </conditionalFormatting>
  <conditionalFormatting sqref="AP503">
    <cfRule type="containsText" dxfId="233" priority="234" operator="containsText" text="NO OK">
      <formula>NOT(ISERROR(SEARCH("NO OK",AP503)))</formula>
    </cfRule>
  </conditionalFormatting>
  <conditionalFormatting sqref="AP506">
    <cfRule type="containsText" dxfId="232" priority="233" operator="containsText" text="NO OK">
      <formula>NOT(ISERROR(SEARCH("NO OK",AP506)))</formula>
    </cfRule>
  </conditionalFormatting>
  <conditionalFormatting sqref="AP507">
    <cfRule type="containsText" dxfId="231" priority="232" operator="containsText" text="NO OK">
      <formula>NOT(ISERROR(SEARCH("NO OK",AP507)))</formula>
    </cfRule>
  </conditionalFormatting>
  <conditionalFormatting sqref="AP495">
    <cfRule type="containsText" dxfId="230" priority="231" operator="containsText" text="NO OK">
      <formula>NOT(ISERROR(SEARCH("NO OK",AP495)))</formula>
    </cfRule>
  </conditionalFormatting>
  <conditionalFormatting sqref="AP498">
    <cfRule type="containsText" dxfId="229" priority="230" operator="containsText" text="NO OK">
      <formula>NOT(ISERROR(SEARCH("NO OK",AP498)))</formula>
    </cfRule>
  </conditionalFormatting>
  <conditionalFormatting sqref="AN508">
    <cfRule type="containsText" dxfId="228" priority="229" operator="containsText" text="NO">
      <formula>NOT(ISERROR(SEARCH("NO",AN508)))</formula>
    </cfRule>
  </conditionalFormatting>
  <conditionalFormatting sqref="AS7:AS12">
    <cfRule type="containsText" dxfId="227" priority="228" operator="containsText" text="NO OK">
      <formula>NOT(ISERROR(SEARCH("NO OK",AS7)))</formula>
    </cfRule>
  </conditionalFormatting>
  <conditionalFormatting sqref="AS489:AS491">
    <cfRule type="containsText" dxfId="226" priority="178" operator="containsText" text="NO OK">
      <formula>NOT(ISERROR(SEARCH("NO OK",AS489)))</formula>
    </cfRule>
  </conditionalFormatting>
  <conditionalFormatting sqref="AS15:AS18">
    <cfRule type="containsText" dxfId="225" priority="227" operator="containsText" text="NO OK">
      <formula>NOT(ISERROR(SEARCH("NO OK",AS15)))</formula>
    </cfRule>
  </conditionalFormatting>
  <conditionalFormatting sqref="AS21:AS29">
    <cfRule type="containsText" dxfId="224" priority="226" operator="containsText" text="NO OK">
      <formula>NOT(ISERROR(SEARCH("NO OK",AS21)))</formula>
    </cfRule>
  </conditionalFormatting>
  <conditionalFormatting sqref="AS32:AS40">
    <cfRule type="containsText" dxfId="223" priority="225" operator="containsText" text="NO OK">
      <formula>NOT(ISERROR(SEARCH("NO OK",AS32)))</formula>
    </cfRule>
  </conditionalFormatting>
  <conditionalFormatting sqref="AS43:AS51">
    <cfRule type="containsText" dxfId="222" priority="224" operator="containsText" text="NO OK">
      <formula>NOT(ISERROR(SEARCH("NO OK",AS43)))</formula>
    </cfRule>
  </conditionalFormatting>
  <conditionalFormatting sqref="AS54:AS55">
    <cfRule type="containsText" dxfId="221" priority="223" operator="containsText" text="NO OK">
      <formula>NOT(ISERROR(SEARCH("NO OK",AS54)))</formula>
    </cfRule>
  </conditionalFormatting>
  <conditionalFormatting sqref="AS58:AS60">
    <cfRule type="containsText" dxfId="220" priority="222" operator="containsText" text="NO OK">
      <formula>NOT(ISERROR(SEARCH("NO OK",AS58)))</formula>
    </cfRule>
  </conditionalFormatting>
  <conditionalFormatting sqref="AS63:AS64">
    <cfRule type="containsText" dxfId="219" priority="221" operator="containsText" text="NO OK">
      <formula>NOT(ISERROR(SEARCH("NO OK",AS63)))</formula>
    </cfRule>
  </conditionalFormatting>
  <conditionalFormatting sqref="AS67:AS68">
    <cfRule type="containsText" dxfId="218" priority="220" operator="containsText" text="NO OK">
      <formula>NOT(ISERROR(SEARCH("NO OK",AS67)))</formula>
    </cfRule>
  </conditionalFormatting>
  <conditionalFormatting sqref="AS71:AS72">
    <cfRule type="containsText" dxfId="217" priority="219" operator="containsText" text="NO OK">
      <formula>NOT(ISERROR(SEARCH("NO OK",AS71)))</formula>
    </cfRule>
  </conditionalFormatting>
  <conditionalFormatting sqref="AS75:AS76">
    <cfRule type="containsText" dxfId="216" priority="218" operator="containsText" text="NO OK">
      <formula>NOT(ISERROR(SEARCH("NO OK",AS75)))</formula>
    </cfRule>
  </conditionalFormatting>
  <conditionalFormatting sqref="AS79:AS85">
    <cfRule type="containsText" dxfId="215" priority="217" operator="containsText" text="NO OK">
      <formula>NOT(ISERROR(SEARCH("NO OK",AS79)))</formula>
    </cfRule>
  </conditionalFormatting>
  <conditionalFormatting sqref="AS88:AS91">
    <cfRule type="containsText" dxfId="214" priority="216" operator="containsText" text="NO OK">
      <formula>NOT(ISERROR(SEARCH("NO OK",AS88)))</formula>
    </cfRule>
  </conditionalFormatting>
  <conditionalFormatting sqref="AS94:AS97">
    <cfRule type="containsText" dxfId="213" priority="215" operator="containsText" text="NO OK">
      <formula>NOT(ISERROR(SEARCH("NO OK",AS94)))</formula>
    </cfRule>
  </conditionalFormatting>
  <conditionalFormatting sqref="AS100:AS109">
    <cfRule type="containsText" dxfId="212" priority="214" operator="containsText" text="NO OK">
      <formula>NOT(ISERROR(SEARCH("NO OK",AS100)))</formula>
    </cfRule>
  </conditionalFormatting>
  <conditionalFormatting sqref="AS112">
    <cfRule type="containsText" dxfId="211" priority="213" operator="containsText" text="NO OK">
      <formula>NOT(ISERROR(SEARCH("NO OK",AS112)))</formula>
    </cfRule>
  </conditionalFormatting>
  <conditionalFormatting sqref="AS115:AS122">
    <cfRule type="containsText" dxfId="210" priority="212" operator="containsText" text="NO OK">
      <formula>NOT(ISERROR(SEARCH("NO OK",AS115)))</formula>
    </cfRule>
  </conditionalFormatting>
  <conditionalFormatting sqref="AS125:AS127">
    <cfRule type="containsText" dxfId="209" priority="211" operator="containsText" text="NO OK">
      <formula>NOT(ISERROR(SEARCH("NO OK",AS125)))</formula>
    </cfRule>
  </conditionalFormatting>
  <conditionalFormatting sqref="AS130:AS131">
    <cfRule type="containsText" dxfId="208" priority="210" operator="containsText" text="NO OK">
      <formula>NOT(ISERROR(SEARCH("NO OK",AS130)))</formula>
    </cfRule>
  </conditionalFormatting>
  <conditionalFormatting sqref="AS134">
    <cfRule type="containsText" dxfId="207" priority="209" operator="containsText" text="NO OK">
      <formula>NOT(ISERROR(SEARCH("NO OK",AS134)))</formula>
    </cfRule>
  </conditionalFormatting>
  <conditionalFormatting sqref="AS137">
    <cfRule type="containsText" dxfId="206" priority="208" operator="containsText" text="NO OK">
      <formula>NOT(ISERROR(SEARCH("NO OK",AS137)))</formula>
    </cfRule>
  </conditionalFormatting>
  <conditionalFormatting sqref="AS140:AS145">
    <cfRule type="containsText" dxfId="205" priority="207" operator="containsText" text="NO OK">
      <formula>NOT(ISERROR(SEARCH("NO OK",AS140)))</formula>
    </cfRule>
  </conditionalFormatting>
  <conditionalFormatting sqref="AS148:AS149">
    <cfRule type="containsText" dxfId="204" priority="206" operator="containsText" text="NO OK">
      <formula>NOT(ISERROR(SEARCH("NO OK",AS148)))</formula>
    </cfRule>
  </conditionalFormatting>
  <conditionalFormatting sqref="AS152:AS161">
    <cfRule type="containsText" dxfId="203" priority="205" operator="containsText" text="NO OK">
      <formula>NOT(ISERROR(SEARCH("NO OK",AS152)))</formula>
    </cfRule>
  </conditionalFormatting>
  <conditionalFormatting sqref="AS164:AS190">
    <cfRule type="containsText" dxfId="202" priority="204" operator="containsText" text="NO OK">
      <formula>NOT(ISERROR(SEARCH("NO OK",AS164)))</formula>
    </cfRule>
  </conditionalFormatting>
  <conditionalFormatting sqref="AS193">
    <cfRule type="containsText" dxfId="201" priority="203" operator="containsText" text="NO OK">
      <formula>NOT(ISERROR(SEARCH("NO OK",AS193)))</formula>
    </cfRule>
  </conditionalFormatting>
  <conditionalFormatting sqref="AS196:AS222">
    <cfRule type="containsText" dxfId="200" priority="202" operator="containsText" text="NO OK">
      <formula>NOT(ISERROR(SEARCH("NO OK",AS196)))</formula>
    </cfRule>
  </conditionalFormatting>
  <conditionalFormatting sqref="AS226:AS238">
    <cfRule type="containsText" dxfId="199" priority="201" operator="containsText" text="NO OK">
      <formula>NOT(ISERROR(SEARCH("NO OK",AS226)))</formula>
    </cfRule>
  </conditionalFormatting>
  <conditionalFormatting sqref="AS241:AS287">
    <cfRule type="containsText" dxfId="198" priority="200" operator="containsText" text="NO OK">
      <formula>NOT(ISERROR(SEARCH("NO OK",AS241)))</formula>
    </cfRule>
  </conditionalFormatting>
  <conditionalFormatting sqref="AS290:AS339">
    <cfRule type="containsText" dxfId="197" priority="199" operator="containsText" text="NO OK">
      <formula>NOT(ISERROR(SEARCH("NO OK",AS290)))</formula>
    </cfRule>
  </conditionalFormatting>
  <conditionalFormatting sqref="AS342:AS363">
    <cfRule type="containsText" dxfId="196" priority="198" operator="containsText" text="NO OK">
      <formula>NOT(ISERROR(SEARCH("NO OK",AS342)))</formula>
    </cfRule>
  </conditionalFormatting>
  <conditionalFormatting sqref="AS366:AS367">
    <cfRule type="containsText" dxfId="195" priority="197" operator="containsText" text="NO OK">
      <formula>NOT(ISERROR(SEARCH("NO OK",AS366)))</formula>
    </cfRule>
  </conditionalFormatting>
  <conditionalFormatting sqref="AS370:AS377">
    <cfRule type="containsText" dxfId="194" priority="196" operator="containsText" text="NO OK">
      <formula>NOT(ISERROR(SEARCH("NO OK",AS370)))</formula>
    </cfRule>
  </conditionalFormatting>
  <conditionalFormatting sqref="AS380:AS388">
    <cfRule type="containsText" dxfId="193" priority="195" operator="containsText" text="NO OK">
      <formula>NOT(ISERROR(SEARCH("NO OK",AS380)))</formula>
    </cfRule>
  </conditionalFormatting>
  <conditionalFormatting sqref="AS391:AS394">
    <cfRule type="containsText" dxfId="192" priority="194" operator="containsText" text="NO OK">
      <formula>NOT(ISERROR(SEARCH("NO OK",AS391)))</formula>
    </cfRule>
  </conditionalFormatting>
  <conditionalFormatting sqref="AS397:AS401">
    <cfRule type="containsText" dxfId="191" priority="193" operator="containsText" text="NO OK">
      <formula>NOT(ISERROR(SEARCH("NO OK",AS397)))</formula>
    </cfRule>
  </conditionalFormatting>
  <conditionalFormatting sqref="AS404:AS408">
    <cfRule type="containsText" dxfId="190" priority="192" operator="containsText" text="NO OK">
      <formula>NOT(ISERROR(SEARCH("NO OK",AS404)))</formula>
    </cfRule>
  </conditionalFormatting>
  <conditionalFormatting sqref="AS411:AS422">
    <cfRule type="containsText" dxfId="189" priority="191" operator="containsText" text="NO OK">
      <formula>NOT(ISERROR(SEARCH("NO OK",AS411)))</formula>
    </cfRule>
  </conditionalFormatting>
  <conditionalFormatting sqref="AS425:AS426">
    <cfRule type="containsText" dxfId="188" priority="190" operator="containsText" text="NO OK">
      <formula>NOT(ISERROR(SEARCH("NO OK",AS425)))</formula>
    </cfRule>
  </conditionalFormatting>
  <conditionalFormatting sqref="AS429">
    <cfRule type="containsText" dxfId="187" priority="189" operator="containsText" text="NO OK">
      <formula>NOT(ISERROR(SEARCH("NO OK",AS429)))</formula>
    </cfRule>
  </conditionalFormatting>
  <conditionalFormatting sqref="AS432">
    <cfRule type="containsText" dxfId="186" priority="188" operator="containsText" text="NO OK">
      <formula>NOT(ISERROR(SEARCH("NO OK",AS432)))</formula>
    </cfRule>
  </conditionalFormatting>
  <conditionalFormatting sqref="AS436:AS439">
    <cfRule type="containsText" dxfId="185" priority="187" operator="containsText" text="NO OK">
      <formula>NOT(ISERROR(SEARCH("NO OK",AS436)))</formula>
    </cfRule>
  </conditionalFormatting>
  <conditionalFormatting sqref="AS442:AS444">
    <cfRule type="containsText" dxfId="184" priority="186" operator="containsText" text="NO OK">
      <formula>NOT(ISERROR(SEARCH("NO OK",AS442)))</formula>
    </cfRule>
  </conditionalFormatting>
  <conditionalFormatting sqref="AS447:AS450">
    <cfRule type="containsText" dxfId="183" priority="185" operator="containsText" text="NO OK">
      <formula>NOT(ISERROR(SEARCH("NO OK",AS447)))</formula>
    </cfRule>
  </conditionalFormatting>
  <conditionalFormatting sqref="AS453:AS460">
    <cfRule type="containsText" dxfId="182" priority="184" operator="containsText" text="NO OK">
      <formula>NOT(ISERROR(SEARCH("NO OK",AS453)))</formula>
    </cfRule>
  </conditionalFormatting>
  <conditionalFormatting sqref="AS463">
    <cfRule type="containsText" dxfId="181" priority="183" operator="containsText" text="NO OK">
      <formula>NOT(ISERROR(SEARCH("NO OK",AS463)))</formula>
    </cfRule>
  </conditionalFormatting>
  <conditionalFormatting sqref="AS466:AS469">
    <cfRule type="containsText" dxfId="180" priority="182" operator="containsText" text="NO OK">
      <formula>NOT(ISERROR(SEARCH("NO OK",AS466)))</formula>
    </cfRule>
  </conditionalFormatting>
  <conditionalFormatting sqref="AS473:AS474">
    <cfRule type="containsText" dxfId="179" priority="181" operator="containsText" text="NO OK">
      <formula>NOT(ISERROR(SEARCH("NO OK",AS473)))</formula>
    </cfRule>
  </conditionalFormatting>
  <conditionalFormatting sqref="AS477:AS480">
    <cfRule type="containsText" dxfId="178" priority="180" operator="containsText" text="NO OK">
      <formula>NOT(ISERROR(SEARCH("NO OK",AS477)))</formula>
    </cfRule>
  </conditionalFormatting>
  <conditionalFormatting sqref="AS483:AS486">
    <cfRule type="containsText" dxfId="177" priority="179" operator="containsText" text="NO OK">
      <formula>NOT(ISERROR(SEARCH("NO OK",AS483)))</formula>
    </cfRule>
  </conditionalFormatting>
  <conditionalFormatting sqref="AS503">
    <cfRule type="containsText" dxfId="176" priority="177" operator="containsText" text="NO OK">
      <formula>NOT(ISERROR(SEARCH("NO OK",AS503)))</formula>
    </cfRule>
  </conditionalFormatting>
  <conditionalFormatting sqref="AS506">
    <cfRule type="containsText" dxfId="175" priority="176" operator="containsText" text="NO OK">
      <formula>NOT(ISERROR(SEARCH("NO OK",AS506)))</formula>
    </cfRule>
  </conditionalFormatting>
  <conditionalFormatting sqref="AS507">
    <cfRule type="containsText" dxfId="174" priority="175" operator="containsText" text="NO OK">
      <formula>NOT(ISERROR(SEARCH("NO OK",AS507)))</formula>
    </cfRule>
  </conditionalFormatting>
  <conditionalFormatting sqref="AS495">
    <cfRule type="containsText" dxfId="173" priority="174" operator="containsText" text="NO OK">
      <formula>NOT(ISERROR(SEARCH("NO OK",AS495)))</formula>
    </cfRule>
  </conditionalFormatting>
  <conditionalFormatting sqref="AS498">
    <cfRule type="containsText" dxfId="172" priority="173" operator="containsText" text="NO OK">
      <formula>NOT(ISERROR(SEARCH("NO OK",AS498)))</formula>
    </cfRule>
  </conditionalFormatting>
  <conditionalFormatting sqref="AQ508">
    <cfRule type="containsText" dxfId="171" priority="172" operator="containsText" text="NO">
      <formula>NOT(ISERROR(SEARCH("NO",AQ508)))</formula>
    </cfRule>
  </conditionalFormatting>
  <conditionalFormatting sqref="AV7:AV12">
    <cfRule type="containsText" dxfId="170" priority="171" operator="containsText" text="NO OK">
      <formula>NOT(ISERROR(SEARCH("NO OK",AV7)))</formula>
    </cfRule>
  </conditionalFormatting>
  <conditionalFormatting sqref="AV489:AV491">
    <cfRule type="containsText" dxfId="169" priority="121" operator="containsText" text="NO OK">
      <formula>NOT(ISERROR(SEARCH("NO OK",AV489)))</formula>
    </cfRule>
  </conditionalFormatting>
  <conditionalFormatting sqref="AV15:AV18">
    <cfRule type="containsText" dxfId="168" priority="170" operator="containsText" text="NO OK">
      <formula>NOT(ISERROR(SEARCH("NO OK",AV15)))</formula>
    </cfRule>
  </conditionalFormatting>
  <conditionalFormatting sqref="AV21:AV29">
    <cfRule type="containsText" dxfId="167" priority="169" operator="containsText" text="NO OK">
      <formula>NOT(ISERROR(SEARCH("NO OK",AV21)))</formula>
    </cfRule>
  </conditionalFormatting>
  <conditionalFormatting sqref="AV32:AV40">
    <cfRule type="containsText" dxfId="166" priority="168" operator="containsText" text="NO OK">
      <formula>NOT(ISERROR(SEARCH("NO OK",AV32)))</formula>
    </cfRule>
  </conditionalFormatting>
  <conditionalFormatting sqref="AV43:AV51">
    <cfRule type="containsText" dxfId="165" priority="167" operator="containsText" text="NO OK">
      <formula>NOT(ISERROR(SEARCH("NO OK",AV43)))</formula>
    </cfRule>
  </conditionalFormatting>
  <conditionalFormatting sqref="AV54:AV55">
    <cfRule type="containsText" dxfId="164" priority="166" operator="containsText" text="NO OK">
      <formula>NOT(ISERROR(SEARCH("NO OK",AV54)))</formula>
    </cfRule>
  </conditionalFormatting>
  <conditionalFormatting sqref="AV58:AV60">
    <cfRule type="containsText" dxfId="163" priority="165" operator="containsText" text="NO OK">
      <formula>NOT(ISERROR(SEARCH("NO OK",AV58)))</formula>
    </cfRule>
  </conditionalFormatting>
  <conditionalFormatting sqref="AV63:AV64">
    <cfRule type="containsText" dxfId="162" priority="164" operator="containsText" text="NO OK">
      <formula>NOT(ISERROR(SEARCH("NO OK",AV63)))</formula>
    </cfRule>
  </conditionalFormatting>
  <conditionalFormatting sqref="AV67:AV68">
    <cfRule type="containsText" dxfId="161" priority="163" operator="containsText" text="NO OK">
      <formula>NOT(ISERROR(SEARCH("NO OK",AV67)))</formula>
    </cfRule>
  </conditionalFormatting>
  <conditionalFormatting sqref="AV71:AV72">
    <cfRule type="containsText" dxfId="160" priority="162" operator="containsText" text="NO OK">
      <formula>NOT(ISERROR(SEARCH("NO OK",AV71)))</formula>
    </cfRule>
  </conditionalFormatting>
  <conditionalFormatting sqref="AV75:AV76">
    <cfRule type="containsText" dxfId="159" priority="161" operator="containsText" text="NO OK">
      <formula>NOT(ISERROR(SEARCH("NO OK",AV75)))</formula>
    </cfRule>
  </conditionalFormatting>
  <conditionalFormatting sqref="AV79:AV85">
    <cfRule type="containsText" dxfId="158" priority="160" operator="containsText" text="NO OK">
      <formula>NOT(ISERROR(SEARCH("NO OK",AV79)))</formula>
    </cfRule>
  </conditionalFormatting>
  <conditionalFormatting sqref="AV88:AV91">
    <cfRule type="containsText" dxfId="157" priority="159" operator="containsText" text="NO OK">
      <formula>NOT(ISERROR(SEARCH("NO OK",AV88)))</formula>
    </cfRule>
  </conditionalFormatting>
  <conditionalFormatting sqref="AV94:AV97">
    <cfRule type="containsText" dxfId="156" priority="158" operator="containsText" text="NO OK">
      <formula>NOT(ISERROR(SEARCH("NO OK",AV94)))</formula>
    </cfRule>
  </conditionalFormatting>
  <conditionalFormatting sqref="AV100:AV109">
    <cfRule type="containsText" dxfId="155" priority="157" operator="containsText" text="NO OK">
      <formula>NOT(ISERROR(SEARCH("NO OK",AV100)))</formula>
    </cfRule>
  </conditionalFormatting>
  <conditionalFormatting sqref="AV112">
    <cfRule type="containsText" dxfId="154" priority="156" operator="containsText" text="NO OK">
      <formula>NOT(ISERROR(SEARCH("NO OK",AV112)))</formula>
    </cfRule>
  </conditionalFormatting>
  <conditionalFormatting sqref="AV115:AV122">
    <cfRule type="containsText" dxfId="153" priority="155" operator="containsText" text="NO OK">
      <formula>NOT(ISERROR(SEARCH("NO OK",AV115)))</formula>
    </cfRule>
  </conditionalFormatting>
  <conditionalFormatting sqref="AV125:AV127">
    <cfRule type="containsText" dxfId="152" priority="154" operator="containsText" text="NO OK">
      <formula>NOT(ISERROR(SEARCH("NO OK",AV125)))</formula>
    </cfRule>
  </conditionalFormatting>
  <conditionalFormatting sqref="AV130:AV131">
    <cfRule type="containsText" dxfId="151" priority="153" operator="containsText" text="NO OK">
      <formula>NOT(ISERROR(SEARCH("NO OK",AV130)))</formula>
    </cfRule>
  </conditionalFormatting>
  <conditionalFormatting sqref="AV134">
    <cfRule type="containsText" dxfId="150" priority="152" operator="containsText" text="NO OK">
      <formula>NOT(ISERROR(SEARCH("NO OK",AV134)))</formula>
    </cfRule>
  </conditionalFormatting>
  <conditionalFormatting sqref="AV137">
    <cfRule type="containsText" dxfId="149" priority="151" operator="containsText" text="NO OK">
      <formula>NOT(ISERROR(SEARCH("NO OK",AV137)))</formula>
    </cfRule>
  </conditionalFormatting>
  <conditionalFormatting sqref="AV140:AV145">
    <cfRule type="containsText" dxfId="148" priority="150" operator="containsText" text="NO OK">
      <formula>NOT(ISERROR(SEARCH("NO OK",AV140)))</formula>
    </cfRule>
  </conditionalFormatting>
  <conditionalFormatting sqref="AV148:AV149">
    <cfRule type="containsText" dxfId="147" priority="149" operator="containsText" text="NO OK">
      <formula>NOT(ISERROR(SEARCH("NO OK",AV148)))</formula>
    </cfRule>
  </conditionalFormatting>
  <conditionalFormatting sqref="AV152:AV161">
    <cfRule type="containsText" dxfId="146" priority="148" operator="containsText" text="NO OK">
      <formula>NOT(ISERROR(SEARCH("NO OK",AV152)))</formula>
    </cfRule>
  </conditionalFormatting>
  <conditionalFormatting sqref="AV164:AV190">
    <cfRule type="containsText" dxfId="145" priority="147" operator="containsText" text="NO OK">
      <formula>NOT(ISERROR(SEARCH("NO OK",AV164)))</formula>
    </cfRule>
  </conditionalFormatting>
  <conditionalFormatting sqref="AV193">
    <cfRule type="containsText" dxfId="144" priority="146" operator="containsText" text="NO OK">
      <formula>NOT(ISERROR(SEARCH("NO OK",AV193)))</formula>
    </cfRule>
  </conditionalFormatting>
  <conditionalFormatting sqref="AV196:AV222">
    <cfRule type="containsText" dxfId="143" priority="145" operator="containsText" text="NO OK">
      <formula>NOT(ISERROR(SEARCH("NO OK",AV196)))</formula>
    </cfRule>
  </conditionalFormatting>
  <conditionalFormatting sqref="AV226:AV238">
    <cfRule type="containsText" dxfId="142" priority="144" operator="containsText" text="NO OK">
      <formula>NOT(ISERROR(SEARCH("NO OK",AV226)))</formula>
    </cfRule>
  </conditionalFormatting>
  <conditionalFormatting sqref="AV241:AV287">
    <cfRule type="containsText" dxfId="141" priority="143" operator="containsText" text="NO OK">
      <formula>NOT(ISERROR(SEARCH("NO OK",AV241)))</formula>
    </cfRule>
  </conditionalFormatting>
  <conditionalFormatting sqref="AV290:AV339">
    <cfRule type="containsText" dxfId="140" priority="142" operator="containsText" text="NO OK">
      <formula>NOT(ISERROR(SEARCH("NO OK",AV290)))</formula>
    </cfRule>
  </conditionalFormatting>
  <conditionalFormatting sqref="AV342:AV363">
    <cfRule type="containsText" dxfId="139" priority="141" operator="containsText" text="NO OK">
      <formula>NOT(ISERROR(SEARCH("NO OK",AV342)))</formula>
    </cfRule>
  </conditionalFormatting>
  <conditionalFormatting sqref="AV366:AV367">
    <cfRule type="containsText" dxfId="138" priority="140" operator="containsText" text="NO OK">
      <formula>NOT(ISERROR(SEARCH("NO OK",AV366)))</formula>
    </cfRule>
  </conditionalFormatting>
  <conditionalFormatting sqref="AV370:AV377">
    <cfRule type="containsText" dxfId="137" priority="139" operator="containsText" text="NO OK">
      <formula>NOT(ISERROR(SEARCH("NO OK",AV370)))</formula>
    </cfRule>
  </conditionalFormatting>
  <conditionalFormatting sqref="AV380:AV388">
    <cfRule type="containsText" dxfId="136" priority="138" operator="containsText" text="NO OK">
      <formula>NOT(ISERROR(SEARCH("NO OK",AV380)))</formula>
    </cfRule>
  </conditionalFormatting>
  <conditionalFormatting sqref="AV391:AV394">
    <cfRule type="containsText" dxfId="135" priority="137" operator="containsText" text="NO OK">
      <formula>NOT(ISERROR(SEARCH("NO OK",AV391)))</formula>
    </cfRule>
  </conditionalFormatting>
  <conditionalFormatting sqref="AV397:AV401">
    <cfRule type="containsText" dxfId="134" priority="136" operator="containsText" text="NO OK">
      <formula>NOT(ISERROR(SEARCH("NO OK",AV397)))</formula>
    </cfRule>
  </conditionalFormatting>
  <conditionalFormatting sqref="AV404:AV408">
    <cfRule type="containsText" dxfId="133" priority="135" operator="containsText" text="NO OK">
      <formula>NOT(ISERROR(SEARCH("NO OK",AV404)))</formula>
    </cfRule>
  </conditionalFormatting>
  <conditionalFormatting sqref="AV411:AV422">
    <cfRule type="containsText" dxfId="132" priority="134" operator="containsText" text="NO OK">
      <formula>NOT(ISERROR(SEARCH("NO OK",AV411)))</formula>
    </cfRule>
  </conditionalFormatting>
  <conditionalFormatting sqref="AV425:AV426">
    <cfRule type="containsText" dxfId="131" priority="133" operator="containsText" text="NO OK">
      <formula>NOT(ISERROR(SEARCH("NO OK",AV425)))</formula>
    </cfRule>
  </conditionalFormatting>
  <conditionalFormatting sqref="AV429">
    <cfRule type="containsText" dxfId="130" priority="132" operator="containsText" text="NO OK">
      <formula>NOT(ISERROR(SEARCH("NO OK",AV429)))</formula>
    </cfRule>
  </conditionalFormatting>
  <conditionalFormatting sqref="AV432">
    <cfRule type="containsText" dxfId="129" priority="131" operator="containsText" text="NO OK">
      <formula>NOT(ISERROR(SEARCH("NO OK",AV432)))</formula>
    </cfRule>
  </conditionalFormatting>
  <conditionalFormatting sqref="AV436:AV439">
    <cfRule type="containsText" dxfId="128" priority="130" operator="containsText" text="NO OK">
      <formula>NOT(ISERROR(SEARCH("NO OK",AV436)))</formula>
    </cfRule>
  </conditionalFormatting>
  <conditionalFormatting sqref="AV442:AV444">
    <cfRule type="containsText" dxfId="127" priority="129" operator="containsText" text="NO OK">
      <formula>NOT(ISERROR(SEARCH("NO OK",AV442)))</formula>
    </cfRule>
  </conditionalFormatting>
  <conditionalFormatting sqref="AV447:AV450">
    <cfRule type="containsText" dxfId="126" priority="128" operator="containsText" text="NO OK">
      <formula>NOT(ISERROR(SEARCH("NO OK",AV447)))</formula>
    </cfRule>
  </conditionalFormatting>
  <conditionalFormatting sqref="AV453:AV460">
    <cfRule type="containsText" dxfId="125" priority="127" operator="containsText" text="NO OK">
      <formula>NOT(ISERROR(SEARCH("NO OK",AV453)))</formula>
    </cfRule>
  </conditionalFormatting>
  <conditionalFormatting sqref="AV463">
    <cfRule type="containsText" dxfId="124" priority="126" operator="containsText" text="NO OK">
      <formula>NOT(ISERROR(SEARCH("NO OK",AV463)))</formula>
    </cfRule>
  </conditionalFormatting>
  <conditionalFormatting sqref="AV466:AV469">
    <cfRule type="containsText" dxfId="123" priority="125" operator="containsText" text="NO OK">
      <formula>NOT(ISERROR(SEARCH("NO OK",AV466)))</formula>
    </cfRule>
  </conditionalFormatting>
  <conditionalFormatting sqref="AV473:AV474">
    <cfRule type="containsText" dxfId="122" priority="124" operator="containsText" text="NO OK">
      <formula>NOT(ISERROR(SEARCH("NO OK",AV473)))</formula>
    </cfRule>
  </conditionalFormatting>
  <conditionalFormatting sqref="AV477:AV480">
    <cfRule type="containsText" dxfId="121" priority="123" operator="containsText" text="NO OK">
      <formula>NOT(ISERROR(SEARCH("NO OK",AV477)))</formula>
    </cfRule>
  </conditionalFormatting>
  <conditionalFormatting sqref="AV483:AV486">
    <cfRule type="containsText" dxfId="120" priority="122" operator="containsText" text="NO OK">
      <formula>NOT(ISERROR(SEARCH("NO OK",AV483)))</formula>
    </cfRule>
  </conditionalFormatting>
  <conditionalFormatting sqref="AV503">
    <cfRule type="containsText" dxfId="119" priority="120" operator="containsText" text="NO OK">
      <formula>NOT(ISERROR(SEARCH("NO OK",AV503)))</formula>
    </cfRule>
  </conditionalFormatting>
  <conditionalFormatting sqref="AV506">
    <cfRule type="containsText" dxfId="118" priority="119" operator="containsText" text="NO OK">
      <formula>NOT(ISERROR(SEARCH("NO OK",AV506)))</formula>
    </cfRule>
  </conditionalFormatting>
  <conditionalFormatting sqref="AV507">
    <cfRule type="containsText" dxfId="117" priority="118" operator="containsText" text="NO OK">
      <formula>NOT(ISERROR(SEARCH("NO OK",AV507)))</formula>
    </cfRule>
  </conditionalFormatting>
  <conditionalFormatting sqref="AV495">
    <cfRule type="containsText" dxfId="116" priority="117" operator="containsText" text="NO OK">
      <formula>NOT(ISERROR(SEARCH("NO OK",AV495)))</formula>
    </cfRule>
  </conditionalFormatting>
  <conditionalFormatting sqref="AV498">
    <cfRule type="containsText" dxfId="115" priority="116" operator="containsText" text="NO OK">
      <formula>NOT(ISERROR(SEARCH("NO OK",AV498)))</formula>
    </cfRule>
  </conditionalFormatting>
  <conditionalFormatting sqref="AT508">
    <cfRule type="containsText" dxfId="114" priority="115" operator="containsText" text="NO">
      <formula>NOT(ISERROR(SEARCH("NO",AT508)))</formula>
    </cfRule>
  </conditionalFormatting>
  <conditionalFormatting sqref="AY7:AY12">
    <cfRule type="containsText" dxfId="113" priority="114" operator="containsText" text="NO OK">
      <formula>NOT(ISERROR(SEARCH("NO OK",AY7)))</formula>
    </cfRule>
  </conditionalFormatting>
  <conditionalFormatting sqref="AY489:AY491">
    <cfRule type="containsText" dxfId="112" priority="64" operator="containsText" text="NO OK">
      <formula>NOT(ISERROR(SEARCH("NO OK",AY489)))</formula>
    </cfRule>
  </conditionalFormatting>
  <conditionalFormatting sqref="AY15:AY18">
    <cfRule type="containsText" dxfId="111" priority="113" operator="containsText" text="NO OK">
      <formula>NOT(ISERROR(SEARCH("NO OK",AY15)))</formula>
    </cfRule>
  </conditionalFormatting>
  <conditionalFormatting sqref="AY21:AY29">
    <cfRule type="containsText" dxfId="110" priority="112" operator="containsText" text="NO OK">
      <formula>NOT(ISERROR(SEARCH("NO OK",AY21)))</formula>
    </cfRule>
  </conditionalFormatting>
  <conditionalFormatting sqref="AY32:AY40">
    <cfRule type="containsText" dxfId="109" priority="111" operator="containsText" text="NO OK">
      <formula>NOT(ISERROR(SEARCH("NO OK",AY32)))</formula>
    </cfRule>
  </conditionalFormatting>
  <conditionalFormatting sqref="AY43:AY51">
    <cfRule type="containsText" dxfId="108" priority="110" operator="containsText" text="NO OK">
      <formula>NOT(ISERROR(SEARCH("NO OK",AY43)))</formula>
    </cfRule>
  </conditionalFormatting>
  <conditionalFormatting sqref="AY54:AY55">
    <cfRule type="containsText" dxfId="107" priority="109" operator="containsText" text="NO OK">
      <formula>NOT(ISERROR(SEARCH("NO OK",AY54)))</formula>
    </cfRule>
  </conditionalFormatting>
  <conditionalFormatting sqref="AY58:AY60">
    <cfRule type="containsText" dxfId="106" priority="108" operator="containsText" text="NO OK">
      <formula>NOT(ISERROR(SEARCH("NO OK",AY58)))</formula>
    </cfRule>
  </conditionalFormatting>
  <conditionalFormatting sqref="AY63:AY64">
    <cfRule type="containsText" dxfId="105" priority="107" operator="containsText" text="NO OK">
      <formula>NOT(ISERROR(SEARCH("NO OK",AY63)))</formula>
    </cfRule>
  </conditionalFormatting>
  <conditionalFormatting sqref="AY67:AY68">
    <cfRule type="containsText" dxfId="104" priority="106" operator="containsText" text="NO OK">
      <formula>NOT(ISERROR(SEARCH("NO OK",AY67)))</formula>
    </cfRule>
  </conditionalFormatting>
  <conditionalFormatting sqref="AY71:AY72">
    <cfRule type="containsText" dxfId="103" priority="105" operator="containsText" text="NO OK">
      <formula>NOT(ISERROR(SEARCH("NO OK",AY71)))</formula>
    </cfRule>
  </conditionalFormatting>
  <conditionalFormatting sqref="AY75:AY76">
    <cfRule type="containsText" dxfId="102" priority="104" operator="containsText" text="NO OK">
      <formula>NOT(ISERROR(SEARCH("NO OK",AY75)))</formula>
    </cfRule>
  </conditionalFormatting>
  <conditionalFormatting sqref="AY79:AY85">
    <cfRule type="containsText" dxfId="101" priority="103" operator="containsText" text="NO OK">
      <formula>NOT(ISERROR(SEARCH("NO OK",AY79)))</formula>
    </cfRule>
  </conditionalFormatting>
  <conditionalFormatting sqref="AY88:AY91">
    <cfRule type="containsText" dxfId="100" priority="102" operator="containsText" text="NO OK">
      <formula>NOT(ISERROR(SEARCH("NO OK",AY88)))</formula>
    </cfRule>
  </conditionalFormatting>
  <conditionalFormatting sqref="AY94:AY97">
    <cfRule type="containsText" dxfId="99" priority="101" operator="containsText" text="NO OK">
      <formula>NOT(ISERROR(SEARCH("NO OK",AY94)))</formula>
    </cfRule>
  </conditionalFormatting>
  <conditionalFormatting sqref="AY100:AY109">
    <cfRule type="containsText" dxfId="98" priority="100" operator="containsText" text="NO OK">
      <formula>NOT(ISERROR(SEARCH("NO OK",AY100)))</formula>
    </cfRule>
  </conditionalFormatting>
  <conditionalFormatting sqref="AY112">
    <cfRule type="containsText" dxfId="97" priority="99" operator="containsText" text="NO OK">
      <formula>NOT(ISERROR(SEARCH("NO OK",AY112)))</formula>
    </cfRule>
  </conditionalFormatting>
  <conditionalFormatting sqref="AY115:AY122">
    <cfRule type="containsText" dxfId="96" priority="98" operator="containsText" text="NO OK">
      <formula>NOT(ISERROR(SEARCH("NO OK",AY115)))</formula>
    </cfRule>
  </conditionalFormatting>
  <conditionalFormatting sqref="AY125:AY127">
    <cfRule type="containsText" dxfId="95" priority="97" operator="containsText" text="NO OK">
      <formula>NOT(ISERROR(SEARCH("NO OK",AY125)))</formula>
    </cfRule>
  </conditionalFormatting>
  <conditionalFormatting sqref="AY130:AY131">
    <cfRule type="containsText" dxfId="94" priority="96" operator="containsText" text="NO OK">
      <formula>NOT(ISERROR(SEARCH("NO OK",AY130)))</formula>
    </cfRule>
  </conditionalFormatting>
  <conditionalFormatting sqref="AY134">
    <cfRule type="containsText" dxfId="93" priority="95" operator="containsText" text="NO OK">
      <formula>NOT(ISERROR(SEARCH("NO OK",AY134)))</formula>
    </cfRule>
  </conditionalFormatting>
  <conditionalFormatting sqref="AY137">
    <cfRule type="containsText" dxfId="92" priority="94" operator="containsText" text="NO OK">
      <formula>NOT(ISERROR(SEARCH("NO OK",AY137)))</formula>
    </cfRule>
  </conditionalFormatting>
  <conditionalFormatting sqref="AY140:AY145">
    <cfRule type="containsText" dxfId="91" priority="93" operator="containsText" text="NO OK">
      <formula>NOT(ISERROR(SEARCH("NO OK",AY140)))</formula>
    </cfRule>
  </conditionalFormatting>
  <conditionalFormatting sqref="AY148:AY149">
    <cfRule type="containsText" dxfId="90" priority="92" operator="containsText" text="NO OK">
      <formula>NOT(ISERROR(SEARCH("NO OK",AY148)))</formula>
    </cfRule>
  </conditionalFormatting>
  <conditionalFormatting sqref="AY152:AY161">
    <cfRule type="containsText" dxfId="89" priority="91" operator="containsText" text="NO OK">
      <formula>NOT(ISERROR(SEARCH("NO OK",AY152)))</formula>
    </cfRule>
  </conditionalFormatting>
  <conditionalFormatting sqref="AY164:AY190">
    <cfRule type="containsText" dxfId="88" priority="90" operator="containsText" text="NO OK">
      <formula>NOT(ISERROR(SEARCH("NO OK",AY164)))</formula>
    </cfRule>
  </conditionalFormatting>
  <conditionalFormatting sqref="AY193">
    <cfRule type="containsText" dxfId="87" priority="89" operator="containsText" text="NO OK">
      <formula>NOT(ISERROR(SEARCH("NO OK",AY193)))</formula>
    </cfRule>
  </conditionalFormatting>
  <conditionalFormatting sqref="AY196:AY222">
    <cfRule type="containsText" dxfId="86" priority="88" operator="containsText" text="NO OK">
      <formula>NOT(ISERROR(SEARCH("NO OK",AY196)))</formula>
    </cfRule>
  </conditionalFormatting>
  <conditionalFormatting sqref="AY226:AY238">
    <cfRule type="containsText" dxfId="85" priority="87" operator="containsText" text="NO OK">
      <formula>NOT(ISERROR(SEARCH("NO OK",AY226)))</formula>
    </cfRule>
  </conditionalFormatting>
  <conditionalFormatting sqref="AY241:AY287">
    <cfRule type="containsText" dxfId="84" priority="86" operator="containsText" text="NO OK">
      <formula>NOT(ISERROR(SEARCH("NO OK",AY241)))</formula>
    </cfRule>
  </conditionalFormatting>
  <conditionalFormatting sqref="AY290:AY339">
    <cfRule type="containsText" dxfId="83" priority="85" operator="containsText" text="NO OK">
      <formula>NOT(ISERROR(SEARCH("NO OK",AY290)))</formula>
    </cfRule>
  </conditionalFormatting>
  <conditionalFormatting sqref="AY342:AY363">
    <cfRule type="containsText" dxfId="82" priority="84" operator="containsText" text="NO OK">
      <formula>NOT(ISERROR(SEARCH("NO OK",AY342)))</formula>
    </cfRule>
  </conditionalFormatting>
  <conditionalFormatting sqref="AY366:AY367">
    <cfRule type="containsText" dxfId="81" priority="83" operator="containsText" text="NO OK">
      <formula>NOT(ISERROR(SEARCH("NO OK",AY366)))</formula>
    </cfRule>
  </conditionalFormatting>
  <conditionalFormatting sqref="AY370:AY377">
    <cfRule type="containsText" dxfId="80" priority="82" operator="containsText" text="NO OK">
      <formula>NOT(ISERROR(SEARCH("NO OK",AY370)))</formula>
    </cfRule>
  </conditionalFormatting>
  <conditionalFormatting sqref="AY380:AY388">
    <cfRule type="containsText" dxfId="79" priority="81" operator="containsText" text="NO OK">
      <formula>NOT(ISERROR(SEARCH("NO OK",AY380)))</formula>
    </cfRule>
  </conditionalFormatting>
  <conditionalFormatting sqref="AY391:AY394">
    <cfRule type="containsText" dxfId="78" priority="80" operator="containsText" text="NO OK">
      <formula>NOT(ISERROR(SEARCH("NO OK",AY391)))</formula>
    </cfRule>
  </conditionalFormatting>
  <conditionalFormatting sqref="AY397:AY401">
    <cfRule type="containsText" dxfId="77" priority="79" operator="containsText" text="NO OK">
      <formula>NOT(ISERROR(SEARCH("NO OK",AY397)))</formula>
    </cfRule>
  </conditionalFormatting>
  <conditionalFormatting sqref="AY404:AY408">
    <cfRule type="containsText" dxfId="76" priority="78" operator="containsText" text="NO OK">
      <formula>NOT(ISERROR(SEARCH("NO OK",AY404)))</formula>
    </cfRule>
  </conditionalFormatting>
  <conditionalFormatting sqref="AY411:AY422">
    <cfRule type="containsText" dxfId="75" priority="77" operator="containsText" text="NO OK">
      <formula>NOT(ISERROR(SEARCH("NO OK",AY411)))</formula>
    </cfRule>
  </conditionalFormatting>
  <conditionalFormatting sqref="AY425:AY426">
    <cfRule type="containsText" dxfId="74" priority="76" operator="containsText" text="NO OK">
      <formula>NOT(ISERROR(SEARCH("NO OK",AY425)))</formula>
    </cfRule>
  </conditionalFormatting>
  <conditionalFormatting sqref="AY429">
    <cfRule type="containsText" dxfId="73" priority="75" operator="containsText" text="NO OK">
      <formula>NOT(ISERROR(SEARCH("NO OK",AY429)))</formula>
    </cfRule>
  </conditionalFormatting>
  <conditionalFormatting sqref="AY432">
    <cfRule type="containsText" dxfId="72" priority="74" operator="containsText" text="NO OK">
      <formula>NOT(ISERROR(SEARCH("NO OK",AY432)))</formula>
    </cfRule>
  </conditionalFormatting>
  <conditionalFormatting sqref="AY436:AY439">
    <cfRule type="containsText" dxfId="71" priority="73" operator="containsText" text="NO OK">
      <formula>NOT(ISERROR(SEARCH("NO OK",AY436)))</formula>
    </cfRule>
  </conditionalFormatting>
  <conditionalFormatting sqref="AY442:AY444">
    <cfRule type="containsText" dxfId="70" priority="72" operator="containsText" text="NO OK">
      <formula>NOT(ISERROR(SEARCH("NO OK",AY442)))</formula>
    </cfRule>
  </conditionalFormatting>
  <conditionalFormatting sqref="AY447:AY450">
    <cfRule type="containsText" dxfId="69" priority="71" operator="containsText" text="NO OK">
      <formula>NOT(ISERROR(SEARCH("NO OK",AY447)))</formula>
    </cfRule>
  </conditionalFormatting>
  <conditionalFormatting sqref="AY453:AY460">
    <cfRule type="containsText" dxfId="68" priority="70" operator="containsText" text="NO OK">
      <formula>NOT(ISERROR(SEARCH("NO OK",AY453)))</formula>
    </cfRule>
  </conditionalFormatting>
  <conditionalFormatting sqref="AY463">
    <cfRule type="containsText" dxfId="67" priority="69" operator="containsText" text="NO OK">
      <formula>NOT(ISERROR(SEARCH("NO OK",AY463)))</formula>
    </cfRule>
  </conditionalFormatting>
  <conditionalFormatting sqref="AY466:AY469">
    <cfRule type="containsText" dxfId="66" priority="68" operator="containsText" text="NO OK">
      <formula>NOT(ISERROR(SEARCH("NO OK",AY466)))</formula>
    </cfRule>
  </conditionalFormatting>
  <conditionalFormatting sqref="AY473:AY474">
    <cfRule type="containsText" dxfId="65" priority="67" operator="containsText" text="NO OK">
      <formula>NOT(ISERROR(SEARCH("NO OK",AY473)))</formula>
    </cfRule>
  </conditionalFormatting>
  <conditionalFormatting sqref="AY477:AY480">
    <cfRule type="containsText" dxfId="64" priority="66" operator="containsText" text="NO OK">
      <formula>NOT(ISERROR(SEARCH("NO OK",AY477)))</formula>
    </cfRule>
  </conditionalFormatting>
  <conditionalFormatting sqref="AY483:AY486">
    <cfRule type="containsText" dxfId="63" priority="65" operator="containsText" text="NO OK">
      <formula>NOT(ISERROR(SEARCH("NO OK",AY483)))</formula>
    </cfRule>
  </conditionalFormatting>
  <conditionalFormatting sqref="AY503">
    <cfRule type="containsText" dxfId="62" priority="63" operator="containsText" text="NO OK">
      <formula>NOT(ISERROR(SEARCH("NO OK",AY503)))</formula>
    </cfRule>
  </conditionalFormatting>
  <conditionalFormatting sqref="AY506">
    <cfRule type="containsText" dxfId="61" priority="62" operator="containsText" text="NO OK">
      <formula>NOT(ISERROR(SEARCH("NO OK",AY506)))</formula>
    </cfRule>
  </conditionalFormatting>
  <conditionalFormatting sqref="AY507">
    <cfRule type="containsText" dxfId="60" priority="61" operator="containsText" text="NO OK">
      <formula>NOT(ISERROR(SEARCH("NO OK",AY507)))</formula>
    </cfRule>
  </conditionalFormatting>
  <conditionalFormatting sqref="AY495">
    <cfRule type="containsText" dxfId="59" priority="60" operator="containsText" text="NO OK">
      <formula>NOT(ISERROR(SEARCH("NO OK",AY495)))</formula>
    </cfRule>
  </conditionalFormatting>
  <conditionalFormatting sqref="AY498">
    <cfRule type="containsText" dxfId="58" priority="59" operator="containsText" text="NO OK">
      <formula>NOT(ISERROR(SEARCH("NO OK",AY498)))</formula>
    </cfRule>
  </conditionalFormatting>
  <conditionalFormatting sqref="AW508">
    <cfRule type="containsText" dxfId="57" priority="58" operator="containsText" text="NO">
      <formula>NOT(ISERROR(SEARCH("NO",AW508)))</formula>
    </cfRule>
  </conditionalFormatting>
  <conditionalFormatting sqref="BB7:BB12">
    <cfRule type="containsText" dxfId="56" priority="57" operator="containsText" text="NO OK">
      <formula>NOT(ISERROR(SEARCH("NO OK",BB7)))</formula>
    </cfRule>
  </conditionalFormatting>
  <conditionalFormatting sqref="BB489:BB491">
    <cfRule type="containsText" dxfId="55" priority="7" operator="containsText" text="NO OK">
      <formula>NOT(ISERROR(SEARCH("NO OK",BB489)))</formula>
    </cfRule>
  </conditionalFormatting>
  <conditionalFormatting sqref="BB15:BB18">
    <cfRule type="containsText" dxfId="54" priority="56" operator="containsText" text="NO OK">
      <formula>NOT(ISERROR(SEARCH("NO OK",BB15)))</formula>
    </cfRule>
  </conditionalFormatting>
  <conditionalFormatting sqref="BB21:BB29">
    <cfRule type="containsText" dxfId="53" priority="55" operator="containsText" text="NO OK">
      <formula>NOT(ISERROR(SEARCH("NO OK",BB21)))</formula>
    </cfRule>
  </conditionalFormatting>
  <conditionalFormatting sqref="BB32:BB40">
    <cfRule type="containsText" dxfId="52" priority="54" operator="containsText" text="NO OK">
      <formula>NOT(ISERROR(SEARCH("NO OK",BB32)))</formula>
    </cfRule>
  </conditionalFormatting>
  <conditionalFormatting sqref="BB43:BB51">
    <cfRule type="containsText" dxfId="51" priority="53" operator="containsText" text="NO OK">
      <formula>NOT(ISERROR(SEARCH("NO OK",BB43)))</formula>
    </cfRule>
  </conditionalFormatting>
  <conditionalFormatting sqref="BB54:BB55">
    <cfRule type="containsText" dxfId="50" priority="52" operator="containsText" text="NO OK">
      <formula>NOT(ISERROR(SEARCH("NO OK",BB54)))</formula>
    </cfRule>
  </conditionalFormatting>
  <conditionalFormatting sqref="BB58:BB60">
    <cfRule type="containsText" dxfId="49" priority="51" operator="containsText" text="NO OK">
      <formula>NOT(ISERROR(SEARCH("NO OK",BB58)))</formula>
    </cfRule>
  </conditionalFormatting>
  <conditionalFormatting sqref="BB63:BB64">
    <cfRule type="containsText" dxfId="48" priority="50" operator="containsText" text="NO OK">
      <formula>NOT(ISERROR(SEARCH("NO OK",BB63)))</formula>
    </cfRule>
  </conditionalFormatting>
  <conditionalFormatting sqref="BB67:BB68">
    <cfRule type="containsText" dxfId="47" priority="49" operator="containsText" text="NO OK">
      <formula>NOT(ISERROR(SEARCH("NO OK",BB67)))</formula>
    </cfRule>
  </conditionalFormatting>
  <conditionalFormatting sqref="BB71:BB72">
    <cfRule type="containsText" dxfId="46" priority="48" operator="containsText" text="NO OK">
      <formula>NOT(ISERROR(SEARCH("NO OK",BB71)))</formula>
    </cfRule>
  </conditionalFormatting>
  <conditionalFormatting sqref="BB75:BB76">
    <cfRule type="containsText" dxfId="45" priority="47" operator="containsText" text="NO OK">
      <formula>NOT(ISERROR(SEARCH("NO OK",BB75)))</formula>
    </cfRule>
  </conditionalFormatting>
  <conditionalFormatting sqref="BB79:BB85">
    <cfRule type="containsText" dxfId="44" priority="46" operator="containsText" text="NO OK">
      <formula>NOT(ISERROR(SEARCH("NO OK",BB79)))</formula>
    </cfRule>
  </conditionalFormatting>
  <conditionalFormatting sqref="BB88:BB91">
    <cfRule type="containsText" dxfId="43" priority="45" operator="containsText" text="NO OK">
      <formula>NOT(ISERROR(SEARCH("NO OK",BB88)))</formula>
    </cfRule>
  </conditionalFormatting>
  <conditionalFormatting sqref="BB94:BB97">
    <cfRule type="containsText" dxfId="42" priority="44" operator="containsText" text="NO OK">
      <formula>NOT(ISERROR(SEARCH("NO OK",BB94)))</formula>
    </cfRule>
  </conditionalFormatting>
  <conditionalFormatting sqref="BB100:BB109">
    <cfRule type="containsText" dxfId="41" priority="43" operator="containsText" text="NO OK">
      <formula>NOT(ISERROR(SEARCH("NO OK",BB100)))</formula>
    </cfRule>
  </conditionalFormatting>
  <conditionalFormatting sqref="BB112">
    <cfRule type="containsText" dxfId="40" priority="42" operator="containsText" text="NO OK">
      <formula>NOT(ISERROR(SEARCH("NO OK",BB112)))</formula>
    </cfRule>
  </conditionalFormatting>
  <conditionalFormatting sqref="BB115:BB122">
    <cfRule type="containsText" dxfId="39" priority="41" operator="containsText" text="NO OK">
      <formula>NOT(ISERROR(SEARCH("NO OK",BB115)))</formula>
    </cfRule>
  </conditionalFormatting>
  <conditionalFormatting sqref="BB125:BB127">
    <cfRule type="containsText" dxfId="38" priority="40" operator="containsText" text="NO OK">
      <formula>NOT(ISERROR(SEARCH("NO OK",BB125)))</formula>
    </cfRule>
  </conditionalFormatting>
  <conditionalFormatting sqref="BB130:BB131">
    <cfRule type="containsText" dxfId="37" priority="39" operator="containsText" text="NO OK">
      <formula>NOT(ISERROR(SEARCH("NO OK",BB130)))</formula>
    </cfRule>
  </conditionalFormatting>
  <conditionalFormatting sqref="BB134">
    <cfRule type="containsText" dxfId="36" priority="38" operator="containsText" text="NO OK">
      <formula>NOT(ISERROR(SEARCH("NO OK",BB134)))</formula>
    </cfRule>
  </conditionalFormatting>
  <conditionalFormatting sqref="BB137">
    <cfRule type="containsText" dxfId="35" priority="37" operator="containsText" text="NO OK">
      <formula>NOT(ISERROR(SEARCH("NO OK",BB137)))</formula>
    </cfRule>
  </conditionalFormatting>
  <conditionalFormatting sqref="BB140:BB145">
    <cfRule type="containsText" dxfId="34" priority="36" operator="containsText" text="NO OK">
      <formula>NOT(ISERROR(SEARCH("NO OK",BB140)))</formula>
    </cfRule>
  </conditionalFormatting>
  <conditionalFormatting sqref="BB148:BB149">
    <cfRule type="containsText" dxfId="33" priority="35" operator="containsText" text="NO OK">
      <formula>NOT(ISERROR(SEARCH("NO OK",BB148)))</formula>
    </cfRule>
  </conditionalFormatting>
  <conditionalFormatting sqref="BB152:BB161">
    <cfRule type="containsText" dxfId="32" priority="34" operator="containsText" text="NO OK">
      <formula>NOT(ISERROR(SEARCH("NO OK",BB152)))</formula>
    </cfRule>
  </conditionalFormatting>
  <conditionalFormatting sqref="BB164:BB190">
    <cfRule type="containsText" dxfId="31" priority="33" operator="containsText" text="NO OK">
      <formula>NOT(ISERROR(SEARCH("NO OK",BB164)))</formula>
    </cfRule>
  </conditionalFormatting>
  <conditionalFormatting sqref="BB193">
    <cfRule type="containsText" dxfId="30" priority="32" operator="containsText" text="NO OK">
      <formula>NOT(ISERROR(SEARCH("NO OK",BB193)))</formula>
    </cfRule>
  </conditionalFormatting>
  <conditionalFormatting sqref="BB196:BB222">
    <cfRule type="containsText" dxfId="29" priority="31" operator="containsText" text="NO OK">
      <formula>NOT(ISERROR(SEARCH("NO OK",BB196)))</formula>
    </cfRule>
  </conditionalFormatting>
  <conditionalFormatting sqref="BB226:BB238">
    <cfRule type="containsText" dxfId="28" priority="30" operator="containsText" text="NO OK">
      <formula>NOT(ISERROR(SEARCH("NO OK",BB226)))</formula>
    </cfRule>
  </conditionalFormatting>
  <conditionalFormatting sqref="BB241:BB287">
    <cfRule type="containsText" dxfId="27" priority="29" operator="containsText" text="NO OK">
      <formula>NOT(ISERROR(SEARCH("NO OK",BB241)))</formula>
    </cfRule>
  </conditionalFormatting>
  <conditionalFormatting sqref="BB290:BB339">
    <cfRule type="containsText" dxfId="26" priority="28" operator="containsText" text="NO OK">
      <formula>NOT(ISERROR(SEARCH("NO OK",BB290)))</formula>
    </cfRule>
  </conditionalFormatting>
  <conditionalFormatting sqref="BB342:BB363">
    <cfRule type="containsText" dxfId="25" priority="27" operator="containsText" text="NO OK">
      <formula>NOT(ISERROR(SEARCH("NO OK",BB342)))</formula>
    </cfRule>
  </conditionalFormatting>
  <conditionalFormatting sqref="BB366:BB367">
    <cfRule type="containsText" dxfId="24" priority="26" operator="containsText" text="NO OK">
      <formula>NOT(ISERROR(SEARCH("NO OK",BB366)))</formula>
    </cfRule>
  </conditionalFormatting>
  <conditionalFormatting sqref="BB370:BB377">
    <cfRule type="containsText" dxfId="23" priority="25" operator="containsText" text="NO OK">
      <formula>NOT(ISERROR(SEARCH("NO OK",BB370)))</formula>
    </cfRule>
  </conditionalFormatting>
  <conditionalFormatting sqref="BB380:BB388">
    <cfRule type="containsText" dxfId="22" priority="24" operator="containsText" text="NO OK">
      <formula>NOT(ISERROR(SEARCH("NO OK",BB380)))</formula>
    </cfRule>
  </conditionalFormatting>
  <conditionalFormatting sqref="BB391:BB394">
    <cfRule type="containsText" dxfId="21" priority="23" operator="containsText" text="NO OK">
      <formula>NOT(ISERROR(SEARCH("NO OK",BB391)))</formula>
    </cfRule>
  </conditionalFormatting>
  <conditionalFormatting sqref="BB397:BB401">
    <cfRule type="containsText" dxfId="20" priority="22" operator="containsText" text="NO OK">
      <formula>NOT(ISERROR(SEARCH("NO OK",BB397)))</formula>
    </cfRule>
  </conditionalFormatting>
  <conditionalFormatting sqref="BB404:BB408">
    <cfRule type="containsText" dxfId="19" priority="21" operator="containsText" text="NO OK">
      <formula>NOT(ISERROR(SEARCH("NO OK",BB404)))</formula>
    </cfRule>
  </conditionalFormatting>
  <conditionalFormatting sqref="BB411:BB422">
    <cfRule type="containsText" dxfId="18" priority="20" operator="containsText" text="NO OK">
      <formula>NOT(ISERROR(SEARCH("NO OK",BB411)))</formula>
    </cfRule>
  </conditionalFormatting>
  <conditionalFormatting sqref="BB425:BB426">
    <cfRule type="containsText" dxfId="17" priority="19" operator="containsText" text="NO OK">
      <formula>NOT(ISERROR(SEARCH("NO OK",BB425)))</formula>
    </cfRule>
  </conditionalFormatting>
  <conditionalFormatting sqref="BB429">
    <cfRule type="containsText" dxfId="16" priority="18" operator="containsText" text="NO OK">
      <formula>NOT(ISERROR(SEARCH("NO OK",BB429)))</formula>
    </cfRule>
  </conditionalFormatting>
  <conditionalFormatting sqref="BB432">
    <cfRule type="containsText" dxfId="15" priority="17" operator="containsText" text="NO OK">
      <formula>NOT(ISERROR(SEARCH("NO OK",BB432)))</formula>
    </cfRule>
  </conditionalFormatting>
  <conditionalFormatting sqref="BB436:BB439">
    <cfRule type="containsText" dxfId="14" priority="16" operator="containsText" text="NO OK">
      <formula>NOT(ISERROR(SEARCH("NO OK",BB436)))</formula>
    </cfRule>
  </conditionalFormatting>
  <conditionalFormatting sqref="BB442:BB444">
    <cfRule type="containsText" dxfId="13" priority="15" operator="containsText" text="NO OK">
      <formula>NOT(ISERROR(SEARCH("NO OK",BB442)))</formula>
    </cfRule>
  </conditionalFormatting>
  <conditionalFormatting sqref="BB447:BB450">
    <cfRule type="containsText" dxfId="12" priority="14" operator="containsText" text="NO OK">
      <formula>NOT(ISERROR(SEARCH("NO OK",BB447)))</formula>
    </cfRule>
  </conditionalFormatting>
  <conditionalFormatting sqref="BB453:BB460">
    <cfRule type="containsText" dxfId="11" priority="13" operator="containsText" text="NO OK">
      <formula>NOT(ISERROR(SEARCH("NO OK",BB453)))</formula>
    </cfRule>
  </conditionalFormatting>
  <conditionalFormatting sqref="BB463">
    <cfRule type="containsText" dxfId="10" priority="12" operator="containsText" text="NO OK">
      <formula>NOT(ISERROR(SEARCH("NO OK",BB463)))</formula>
    </cfRule>
  </conditionalFormatting>
  <conditionalFormatting sqref="BB466:BB469">
    <cfRule type="containsText" dxfId="9" priority="11" operator="containsText" text="NO OK">
      <formula>NOT(ISERROR(SEARCH("NO OK",BB466)))</formula>
    </cfRule>
  </conditionalFormatting>
  <conditionalFormatting sqref="BB473:BB474">
    <cfRule type="containsText" dxfId="8" priority="10" operator="containsText" text="NO OK">
      <formula>NOT(ISERROR(SEARCH("NO OK",BB473)))</formula>
    </cfRule>
  </conditionalFormatting>
  <conditionalFormatting sqref="BB477:BB480">
    <cfRule type="containsText" dxfId="7" priority="9" operator="containsText" text="NO OK">
      <formula>NOT(ISERROR(SEARCH("NO OK",BB477)))</formula>
    </cfRule>
  </conditionalFormatting>
  <conditionalFormatting sqref="BB483:BB486">
    <cfRule type="containsText" dxfId="6" priority="8" operator="containsText" text="NO OK">
      <formula>NOT(ISERROR(SEARCH("NO OK",BB483)))</formula>
    </cfRule>
  </conditionalFormatting>
  <conditionalFormatting sqref="BB503">
    <cfRule type="containsText" dxfId="5" priority="6" operator="containsText" text="NO OK">
      <formula>NOT(ISERROR(SEARCH("NO OK",BB503)))</formula>
    </cfRule>
  </conditionalFormatting>
  <conditionalFormatting sqref="BB506">
    <cfRule type="containsText" dxfId="4" priority="5" operator="containsText" text="NO OK">
      <formula>NOT(ISERROR(SEARCH("NO OK",BB506)))</formula>
    </cfRule>
  </conditionalFormatting>
  <conditionalFormatting sqref="BB507">
    <cfRule type="containsText" dxfId="3" priority="4" operator="containsText" text="NO OK">
      <formula>NOT(ISERROR(SEARCH("NO OK",BB507)))</formula>
    </cfRule>
  </conditionalFormatting>
  <conditionalFormatting sqref="BB495">
    <cfRule type="containsText" dxfId="2" priority="3" operator="containsText" text="NO OK">
      <formula>NOT(ISERROR(SEARCH("NO OK",BB495)))</formula>
    </cfRule>
  </conditionalFormatting>
  <conditionalFormatting sqref="BB498">
    <cfRule type="containsText" dxfId="1" priority="2" operator="containsText" text="NO OK">
      <formula>NOT(ISERROR(SEARCH("NO OK",BB498)))</formula>
    </cfRule>
  </conditionalFormatting>
  <conditionalFormatting sqref="AZ508">
    <cfRule type="containsText" dxfId="0" priority="1" operator="containsText" text="NO">
      <formula>NOT(ISERROR(SEARCH("NO",AZ508)))</formula>
    </cfRule>
  </conditionalFormatting>
  <pageMargins left="0.70866141732283472" right="0.70866141732283472" top="0.74803149606299213" bottom="0.74803149606299213" header="0.31496062992125984" footer="0.31496062992125984"/>
  <pageSetup scale="64" orientation="portrait" r:id="rId1"/>
  <rowBreaks count="3" manualBreakCount="3">
    <brk id="52" max="16383" man="1"/>
    <brk id="113" max="16383" man="1"/>
    <brk id="1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VERIFICACION FINANCIERA</vt:lpstr>
      <vt:lpstr>CHEQUEO Kr</vt:lpstr>
      <vt:lpstr>VERIFICACION JURIDICA</vt:lpstr>
      <vt:lpstr>VERIFICACION TECNICA</vt:lpstr>
      <vt:lpstr>VTE-PFM</vt:lpstr>
      <vt:lpstr>CALIFICACION PERSONAL</vt:lpstr>
      <vt:lpstr>CORREC.ARITMET</vt:lpstr>
      <vt:lpstr>'CALIFICACION PERSONAL'!Área_de_impresión</vt:lpstr>
      <vt:lpstr>'CHEQUEO Kr'!Área_de_impresión</vt:lpstr>
      <vt:lpstr>'VERIFICACION JURIDICA'!Área_de_impresión</vt:lpstr>
      <vt:lpstr>'VERIFICACION TECNICA'!Área_de_impresión</vt:lpstr>
      <vt:lpstr>'CALIFICACION PERSONAL'!Títulos_a_imprimir</vt:lpstr>
      <vt:lpstr>CORREC.ARITMET!Títulos_a_imprimir</vt:lpstr>
      <vt:lpstr>'VERIFICACION FINANCIERA'!Títulos_a_imprimir</vt:lpstr>
      <vt:lpstr>'VERIFICACION JURIDICA'!Títulos_a_imprimir</vt:lpstr>
      <vt:lpstr>'VERIFICACION TECNICA'!Títulos_a_imprimir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2017-08-30T04:31:12Z</cp:lastPrinted>
  <dcterms:created xsi:type="dcterms:W3CDTF">2004-10-11T16:27:06Z</dcterms:created>
  <dcterms:modified xsi:type="dcterms:W3CDTF">2017-08-31T21:05:41Z</dcterms:modified>
</cp:coreProperties>
</file>